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125" windowWidth="12120" windowHeight="6525" activeTab="0"/>
  </bookViews>
  <sheets>
    <sheet name="FY 16-17" sheetId="1" r:id="rId1"/>
    <sheet name="FY 15-16" sheetId="2" r:id="rId2"/>
    <sheet name="FY 14-15" sheetId="3" r:id="rId3"/>
    <sheet name="FY 13-14" sheetId="4" r:id="rId4"/>
    <sheet name="FY 12-13" sheetId="5" r:id="rId5"/>
    <sheet name="FY 11-12" sheetId="6" r:id="rId6"/>
    <sheet name="FY 10-11" sheetId="7" r:id="rId7"/>
    <sheet name="FY 09-10" sheetId="8" r:id="rId8"/>
    <sheet name="FY 08-09" sheetId="9" r:id="rId9"/>
    <sheet name="FY 07-08" sheetId="10" r:id="rId10"/>
    <sheet name="FY 06-07" sheetId="11" r:id="rId11"/>
  </sheets>
  <definedNames>
    <definedName name="_xlnm.Print_Area" localSheetId="10">'FY 06-07'!$A$1:$F$66</definedName>
    <definedName name="_xlnm.Print_Area" localSheetId="9">'FY 07-08'!$A$1:$F$66</definedName>
    <definedName name="_xlnm.Print_Area" localSheetId="8">'FY 08-09'!$A$1:$F$66</definedName>
    <definedName name="_xlnm.Print_Area" localSheetId="7">'FY 09-10'!$A$1:$G$66</definedName>
    <definedName name="_xlnm.Print_Area" localSheetId="6">'FY 10-11'!$A$1:$G$66</definedName>
    <definedName name="_xlnm.Print_Area" localSheetId="5">'FY 11-12'!$A$1:$G$66</definedName>
    <definedName name="_xlnm.Print_Area" localSheetId="4">'FY 12-13'!$A$1:$G$66</definedName>
    <definedName name="_xlnm.Print_Area" localSheetId="3">'FY 13-14'!$A$1:$G$66</definedName>
    <definedName name="_xlnm.Print_Area" localSheetId="2">'FY 14-15'!$A$1:$G$66</definedName>
    <definedName name="_xlnm.Print_Area" localSheetId="1">'FY 15-16'!$A$1:$G$67</definedName>
    <definedName name="_xlnm.Print_Area" localSheetId="0">'FY 16-17'!$A$1:$G$67</definedName>
  </definedNames>
  <calcPr fullCalcOnLoad="1"/>
</workbook>
</file>

<file path=xl/sharedStrings.xml><?xml version="1.0" encoding="utf-8"?>
<sst xmlns="http://schemas.openxmlformats.org/spreadsheetml/2006/main" count="203" uniqueCount="29">
  <si>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</si>
  <si>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</si>
  <si>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</si>
  <si>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</si>
  <si>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</si>
  <si>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</si>
  <si>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</si>
  <si>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</si>
  <si>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</si>
  <si>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</si>
  <si>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Fiscal Year 2009/2010</t>
  </si>
  <si>
    <t>Week-Ending</t>
  </si>
  <si>
    <t>Totals</t>
  </si>
  <si>
    <t>Fiscal Year 2006/2007</t>
  </si>
  <si>
    <t>Fiscal Year 2007/2008</t>
  </si>
  <si>
    <t>Tioga Downs Casino</t>
  </si>
  <si>
    <t>2384 West River Rd</t>
  </si>
  <si>
    <t>Nichols, NY 13812</t>
  </si>
  <si>
    <t>www.tiogadowns.com</t>
  </si>
  <si>
    <t>(888) 946-8464</t>
  </si>
  <si>
    <t>Free Play</t>
  </si>
  <si>
    <t>Fiscal Year 2010/2011</t>
  </si>
  <si>
    <t>Fiscal Year 2011/2012</t>
  </si>
  <si>
    <t>Fiscal Year 2012/2013</t>
  </si>
  <si>
    <t>Allowance</t>
  </si>
  <si>
    <t>Fiscal Year 2013/2014</t>
  </si>
  <si>
    <t>Fiscal Year 2014/2015</t>
  </si>
  <si>
    <t>Fiscal Year 2015/2016</t>
  </si>
  <si>
    <t>Fiscal Year 2016/2017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</si>
</sst>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_);[Red]\(&quot;$&quot;#,##0.0\)"/>
    <numFmt numFmtId="167" formatCode="[$-409]h:mm:ss\ AM/PM"/>
    <numFmt numFmtId="168" formatCode="0.00%;[Red]\(0.00%\)"/>
    <numFmt numFmtId="169" formatCode="m/d/yy;@"/>
    <numFmt numFmtId="170" formatCode="[Red]0.00%\)\(0.00%\)"/>
    <numFmt numFmtId="171" formatCode="0.00%_);[Red]\(0.00%\)"/>
    <numFmt numFmtId="172" formatCode="mmm\-yyyy"/>
    <numFmt numFmtId="173" formatCode="mm/dd/yy;@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6" fontId="1" fillId="0" borderId="0" xfId="60" applyNumberFormat="1" applyBorder="1">
      <alignment vertical="top"/>
      <protection/>
    </xf>
    <xf numFmtId="38" fontId="0" fillId="0" borderId="11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6" fontId="5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6" fontId="7" fillId="0" borderId="0" xfId="53" applyNumberFormat="1" applyFont="1" applyAlignment="1" applyProtection="1">
      <alignment/>
      <protection/>
    </xf>
    <xf numFmtId="6" fontId="8" fillId="0" borderId="0" xfId="0" applyNumberFormat="1" applyFont="1" applyAlignment="1">
      <alignment/>
    </xf>
    <xf numFmtId="165" fontId="0" fillId="0" borderId="0" xfId="0" applyNumberForma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1" fillId="0" borderId="0" xfId="60" applyNumberFormat="1" applyBorder="1" applyAlignment="1">
      <alignment horizontal="center" vertical="center" wrapText="1"/>
      <protection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7" fillId="0" borderId="0" xfId="53" applyNumberFormat="1" applyFont="1" applyAlignment="1" applyProtection="1">
      <alignment horizontal="center"/>
      <protection/>
    </xf>
    <xf numFmtId="6" fontId="8" fillId="0" borderId="0" xfId="0" applyNumberFormat="1" applyFont="1" applyAlignment="1">
      <alignment horizontal="center"/>
    </xf>
    <xf numFmtId="165" fontId="9" fillId="33" borderId="12" xfId="0" applyNumberFormat="1" applyFont="1" applyFill="1" applyBorder="1" applyAlignment="1">
      <alignment horizontal="center"/>
    </xf>
    <xf numFmtId="165" fontId="9" fillId="33" borderId="13" xfId="0" applyNumberFormat="1" applyFont="1" applyFill="1" applyBorder="1" applyAlignment="1">
      <alignment horizontal="center"/>
    </xf>
    <xf numFmtId="165" fontId="9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1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3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3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1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1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1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1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1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1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3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419100</xdr:colOff>
      <xdr:row>5</xdr:row>
      <xdr:rowOff>57150</xdr:rowOff>
    </xdr:to>
    <xdr:pic>
      <xdr:nvPicPr>
        <xdr:cNvPr id="1" name="Picture 3" descr="Tiog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iogadown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pane ySplit="11" topLeftCell="A39" activePane="bottomLeft" state="frozen"/>
      <selection pane="topLeft" activeCell="A1" sqref="A1"/>
      <selection pane="bottomLeft" activeCell="B48" sqref="B48"/>
    </sheetView>
  </sheetViews>
  <sheetFormatPr defaultColWidth="9.140625" defaultRowHeight="12.75"/>
  <cols>
    <col min="1" max="1" width="14.7109375" style="3" customWidth="1"/>
    <col min="2" max="5" width="14.7109375" style="15" customWidth="1"/>
    <col min="6" max="6" width="14.7109375" style="16" customWidth="1"/>
    <col min="7" max="7" width="14.7109375" style="15" customWidth="1"/>
  </cols>
  <sheetData>
    <row r="1" spans="1:12" ht="18">
      <c r="A1" s="35" t="s">
        <v>15</v>
      </c>
      <c r="B1" s="35"/>
      <c r="C1" s="35"/>
      <c r="D1" s="35"/>
      <c r="E1" s="35"/>
      <c r="F1" s="35"/>
      <c r="G1" s="35"/>
      <c r="H1" s="26"/>
      <c r="I1" s="26"/>
      <c r="J1" s="26"/>
      <c r="K1" s="26"/>
      <c r="L1" s="26"/>
    </row>
    <row r="2" spans="1:12" ht="15">
      <c r="A2" s="36" t="s">
        <v>16</v>
      </c>
      <c r="B2" s="36"/>
      <c r="C2" s="36"/>
      <c r="D2" s="36"/>
      <c r="E2" s="36"/>
      <c r="F2" s="36"/>
      <c r="G2" s="36"/>
      <c r="H2" s="27"/>
      <c r="I2" s="27"/>
      <c r="J2" s="27"/>
      <c r="K2" s="27"/>
      <c r="L2" s="27"/>
    </row>
    <row r="3" spans="1:12" s="1" customFormat="1" ht="15">
      <c r="A3" s="36" t="s">
        <v>17</v>
      </c>
      <c r="B3" s="36"/>
      <c r="C3" s="36"/>
      <c r="D3" s="36"/>
      <c r="E3" s="36"/>
      <c r="F3" s="36"/>
      <c r="G3" s="36"/>
      <c r="H3" s="27"/>
      <c r="I3" s="27"/>
      <c r="J3" s="27"/>
      <c r="K3" s="27"/>
      <c r="L3" s="27"/>
    </row>
    <row r="4" spans="1:12" s="1" customFormat="1" ht="14.25" customHeight="1">
      <c r="A4" s="37" t="s">
        <v>18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</row>
    <row r="5" spans="1:12" s="1" customFormat="1" ht="14.25">
      <c r="A5" s="38" t="s">
        <v>19</v>
      </c>
      <c r="B5" s="38"/>
      <c r="C5" s="38"/>
      <c r="D5" s="38"/>
      <c r="E5" s="38"/>
      <c r="F5" s="38"/>
      <c r="G5" s="38"/>
      <c r="H5" s="29"/>
      <c r="I5" s="29"/>
      <c r="J5" s="29"/>
      <c r="K5" s="29"/>
      <c r="L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28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42462</v>
      </c>
      <c r="B13" s="15">
        <v>17285526</v>
      </c>
      <c r="C13" s="15">
        <f>175017.26-16835</f>
        <v>158182.26</v>
      </c>
      <c r="D13" s="15">
        <f aca="true" t="shared" si="0" ref="D13:D36">+B13-C13-E13</f>
        <v>15878791.739999998</v>
      </c>
      <c r="E13" s="15">
        <v>1248552</v>
      </c>
      <c r="F13" s="16">
        <v>795</v>
      </c>
      <c r="G13" s="15">
        <v>224</v>
      </c>
    </row>
    <row r="14" spans="1:7" ht="12.75">
      <c r="A14" s="22">
        <f aca="true" t="shared" si="1" ref="A14:A64">+A13+7</f>
        <v>42469</v>
      </c>
      <c r="B14" s="15">
        <v>17136719</v>
      </c>
      <c r="C14" s="15">
        <v>169467.99</v>
      </c>
      <c r="D14" s="15">
        <f t="shared" si="0"/>
        <v>15836547.010000002</v>
      </c>
      <c r="E14" s="15">
        <v>1130704</v>
      </c>
      <c r="F14" s="16">
        <v>795</v>
      </c>
      <c r="G14" s="15">
        <v>203</v>
      </c>
    </row>
    <row r="15" spans="1:7" ht="12.75">
      <c r="A15" s="22">
        <f t="shared" si="1"/>
        <v>42476</v>
      </c>
      <c r="B15" s="15">
        <v>16964629</v>
      </c>
      <c r="C15" s="15">
        <v>159327.63</v>
      </c>
      <c r="D15" s="15">
        <f t="shared" si="0"/>
        <v>15621444.370000001</v>
      </c>
      <c r="E15" s="15">
        <v>1183857</v>
      </c>
      <c r="F15" s="16">
        <v>795</v>
      </c>
      <c r="G15" s="15">
        <v>213</v>
      </c>
    </row>
    <row r="16" spans="1:7" ht="12.75">
      <c r="A16" s="22">
        <f t="shared" si="1"/>
        <v>42483</v>
      </c>
      <c r="B16" s="15">
        <v>15731868</v>
      </c>
      <c r="C16" s="15">
        <v>142450.05</v>
      </c>
      <c r="D16" s="15">
        <f t="shared" si="0"/>
        <v>14454015.95</v>
      </c>
      <c r="E16" s="15">
        <v>1135402</v>
      </c>
      <c r="F16" s="16">
        <v>795</v>
      </c>
      <c r="G16" s="15">
        <v>204</v>
      </c>
    </row>
    <row r="17" spans="1:7" ht="12.75">
      <c r="A17" s="22">
        <f t="shared" si="1"/>
        <v>42490</v>
      </c>
      <c r="B17" s="15">
        <v>17314844</v>
      </c>
      <c r="C17" s="15">
        <v>169930.29</v>
      </c>
      <c r="D17" s="15">
        <f t="shared" si="0"/>
        <v>15879455.71</v>
      </c>
      <c r="E17" s="15">
        <v>1265458</v>
      </c>
      <c r="F17" s="16">
        <v>795</v>
      </c>
      <c r="G17" s="15">
        <v>227</v>
      </c>
    </row>
    <row r="18" spans="1:7" ht="12.75">
      <c r="A18" s="22">
        <f t="shared" si="1"/>
        <v>42497</v>
      </c>
      <c r="B18" s="15">
        <v>18093347</v>
      </c>
      <c r="C18" s="15">
        <v>167051.98</v>
      </c>
      <c r="D18" s="15">
        <f t="shared" si="0"/>
        <v>16734550.02</v>
      </c>
      <c r="E18" s="15">
        <v>1191745</v>
      </c>
      <c r="F18" s="16">
        <f>5565/7</f>
        <v>795</v>
      </c>
      <c r="G18" s="15">
        <v>214</v>
      </c>
    </row>
    <row r="19" spans="1:7" ht="12.75">
      <c r="A19" s="22">
        <f t="shared" si="1"/>
        <v>42504</v>
      </c>
      <c r="B19" s="15">
        <v>16825878</v>
      </c>
      <c r="C19" s="15">
        <f>157151.38-19749</f>
        <v>137402.38</v>
      </c>
      <c r="D19" s="15">
        <f t="shared" si="0"/>
        <v>15464227.62</v>
      </c>
      <c r="E19" s="15">
        <v>1224248</v>
      </c>
      <c r="F19" s="16">
        <v>795</v>
      </c>
      <c r="G19" s="15">
        <v>220</v>
      </c>
    </row>
    <row r="20" spans="1:7" ht="12.75">
      <c r="A20" s="22">
        <f t="shared" si="1"/>
        <v>42511</v>
      </c>
      <c r="B20" s="15">
        <v>17401990</v>
      </c>
      <c r="C20" s="15">
        <v>212608.42</v>
      </c>
      <c r="D20" s="15">
        <f t="shared" si="0"/>
        <v>15928455.579999998</v>
      </c>
      <c r="E20" s="15">
        <v>1260926</v>
      </c>
      <c r="F20" s="16">
        <v>795</v>
      </c>
      <c r="G20" s="15">
        <v>227</v>
      </c>
    </row>
    <row r="21" spans="1:7" ht="12.75">
      <c r="A21" s="22">
        <f t="shared" si="1"/>
        <v>42518</v>
      </c>
      <c r="B21" s="15">
        <v>15329735</v>
      </c>
      <c r="C21" s="15">
        <v>175933.24</v>
      </c>
      <c r="D21" s="15">
        <f t="shared" si="0"/>
        <v>14035437.76</v>
      </c>
      <c r="E21" s="15">
        <v>1118364</v>
      </c>
      <c r="F21" s="16">
        <v>795</v>
      </c>
      <c r="G21" s="15">
        <v>201</v>
      </c>
    </row>
    <row r="22" spans="1:7" ht="12.75">
      <c r="A22" s="22">
        <f t="shared" si="1"/>
        <v>42525</v>
      </c>
      <c r="B22" s="15">
        <v>16401558</v>
      </c>
      <c r="C22" s="15">
        <v>189473.79</v>
      </c>
      <c r="D22" s="15">
        <f t="shared" si="0"/>
        <v>15133525.21</v>
      </c>
      <c r="E22" s="15">
        <v>1078559</v>
      </c>
      <c r="F22" s="16">
        <v>795</v>
      </c>
      <c r="G22" s="15">
        <v>194</v>
      </c>
    </row>
    <row r="23" spans="1:7" ht="12.75">
      <c r="A23" s="22">
        <f t="shared" si="1"/>
        <v>42532</v>
      </c>
      <c r="B23" s="15">
        <v>15575555</v>
      </c>
      <c r="C23" s="15">
        <f>153640.26-23511</f>
        <v>130129.26000000001</v>
      </c>
      <c r="D23" s="15">
        <f t="shared" si="0"/>
        <v>14283277.74</v>
      </c>
      <c r="E23" s="15">
        <v>1162148</v>
      </c>
      <c r="F23" s="16">
        <v>795</v>
      </c>
      <c r="G23" s="15">
        <v>209</v>
      </c>
    </row>
    <row r="24" spans="1:7" ht="12.75">
      <c r="A24" s="22">
        <f t="shared" si="1"/>
        <v>42539</v>
      </c>
      <c r="B24" s="15">
        <v>16178289</v>
      </c>
      <c r="C24" s="15">
        <v>167251.83</v>
      </c>
      <c r="D24" s="15">
        <f t="shared" si="0"/>
        <v>14985836.17</v>
      </c>
      <c r="E24" s="15">
        <v>1025201</v>
      </c>
      <c r="F24" s="16">
        <v>795</v>
      </c>
      <c r="G24" s="15">
        <v>184</v>
      </c>
    </row>
    <row r="25" spans="1:7" ht="12.75">
      <c r="A25" s="22">
        <f t="shared" si="1"/>
        <v>42546</v>
      </c>
      <c r="B25" s="15">
        <v>15680067</v>
      </c>
      <c r="C25" s="15">
        <v>154483.91</v>
      </c>
      <c r="D25" s="15">
        <f t="shared" si="0"/>
        <v>14510491.09</v>
      </c>
      <c r="E25" s="15">
        <v>1015092</v>
      </c>
      <c r="F25" s="16">
        <v>795</v>
      </c>
      <c r="G25" s="15">
        <v>182</v>
      </c>
    </row>
    <row r="26" spans="1:7" ht="12.75">
      <c r="A26" s="22">
        <f t="shared" si="1"/>
        <v>42553</v>
      </c>
      <c r="B26" s="15">
        <v>16877772</v>
      </c>
      <c r="C26" s="15">
        <v>180425.86</v>
      </c>
      <c r="D26" s="15">
        <f t="shared" si="0"/>
        <v>15534016.14</v>
      </c>
      <c r="E26" s="15">
        <v>1163330</v>
      </c>
      <c r="F26" s="16">
        <v>795</v>
      </c>
      <c r="G26" s="15">
        <v>209</v>
      </c>
    </row>
    <row r="27" spans="1:7" ht="12.75">
      <c r="A27" s="22">
        <f t="shared" si="1"/>
        <v>42560</v>
      </c>
      <c r="B27" s="15">
        <v>20933199</v>
      </c>
      <c r="C27" s="15">
        <f>259836.99-18119</f>
        <v>241717.99</v>
      </c>
      <c r="D27" s="15">
        <f t="shared" si="0"/>
        <v>19277976.01</v>
      </c>
      <c r="E27" s="15">
        <v>1413505</v>
      </c>
      <c r="F27" s="16">
        <v>795</v>
      </c>
      <c r="G27" s="15">
        <v>254</v>
      </c>
    </row>
    <row r="28" spans="1:7" ht="12.75">
      <c r="A28" s="22">
        <f t="shared" si="1"/>
        <v>42567</v>
      </c>
      <c r="B28" s="15">
        <v>15969063</v>
      </c>
      <c r="C28" s="15">
        <v>175283.5</v>
      </c>
      <c r="D28" s="15">
        <f t="shared" si="0"/>
        <v>14660644.5</v>
      </c>
      <c r="E28" s="15">
        <v>1133135</v>
      </c>
      <c r="F28" s="16">
        <v>795</v>
      </c>
      <c r="G28" s="15">
        <v>204</v>
      </c>
    </row>
    <row r="29" spans="1:7" ht="12.75">
      <c r="A29" s="22">
        <f t="shared" si="1"/>
        <v>42574</v>
      </c>
      <c r="B29" s="15">
        <v>15494370</v>
      </c>
      <c r="C29" s="15">
        <v>172199.25</v>
      </c>
      <c r="D29" s="15">
        <f t="shared" si="0"/>
        <v>14294340.75</v>
      </c>
      <c r="E29" s="15">
        <v>1027830</v>
      </c>
      <c r="F29" s="16">
        <v>795</v>
      </c>
      <c r="G29" s="15">
        <v>185</v>
      </c>
    </row>
    <row r="30" spans="1:7" ht="12.75">
      <c r="A30" s="22">
        <f t="shared" si="1"/>
        <v>42581</v>
      </c>
      <c r="B30" s="15">
        <v>16236819</v>
      </c>
      <c r="C30" s="15">
        <v>164557.5</v>
      </c>
      <c r="D30" s="15">
        <f t="shared" si="0"/>
        <v>14994175.5</v>
      </c>
      <c r="E30" s="15">
        <v>1078086</v>
      </c>
      <c r="F30" s="16">
        <v>795</v>
      </c>
      <c r="G30" s="15">
        <v>194</v>
      </c>
    </row>
    <row r="31" spans="1:7" ht="12.75">
      <c r="A31" s="22">
        <f t="shared" si="1"/>
        <v>42588</v>
      </c>
      <c r="B31" s="15">
        <v>16843894</v>
      </c>
      <c r="C31" s="15">
        <f>151729.95-25344</f>
        <v>126385.95000000001</v>
      </c>
      <c r="D31" s="15">
        <f t="shared" si="0"/>
        <v>15525579.05</v>
      </c>
      <c r="E31" s="15">
        <v>1191929</v>
      </c>
      <c r="F31" s="16">
        <v>632.7142857142857</v>
      </c>
      <c r="G31" s="15">
        <v>269</v>
      </c>
    </row>
    <row r="32" spans="1:7" ht="12.75">
      <c r="A32" s="22">
        <f t="shared" si="1"/>
        <v>42595</v>
      </c>
      <c r="B32" s="15">
        <v>17183601</v>
      </c>
      <c r="C32" s="15">
        <v>168120.92</v>
      </c>
      <c r="D32" s="15">
        <f t="shared" si="0"/>
        <v>15864050.079999998</v>
      </c>
      <c r="E32" s="15">
        <v>1151430</v>
      </c>
      <c r="F32" s="16">
        <v>668.7142857142857</v>
      </c>
      <c r="G32" s="15">
        <v>246</v>
      </c>
    </row>
    <row r="33" spans="1:7" ht="12.75">
      <c r="A33" s="22">
        <f t="shared" si="1"/>
        <v>42602</v>
      </c>
      <c r="B33" s="15">
        <v>17641708</v>
      </c>
      <c r="C33" s="15">
        <v>162899.82</v>
      </c>
      <c r="D33" s="15">
        <f t="shared" si="0"/>
        <v>16323760.18</v>
      </c>
      <c r="E33" s="15">
        <v>1155048</v>
      </c>
      <c r="F33" s="16">
        <v>787</v>
      </c>
      <c r="G33" s="15">
        <v>210</v>
      </c>
    </row>
    <row r="34" spans="1:7" ht="12.75">
      <c r="A34" s="22">
        <f t="shared" si="1"/>
        <v>42609</v>
      </c>
      <c r="B34" s="15">
        <v>16735138</v>
      </c>
      <c r="C34" s="15">
        <v>158670.29</v>
      </c>
      <c r="D34" s="15">
        <f t="shared" si="0"/>
        <v>15457391.71</v>
      </c>
      <c r="E34" s="15">
        <v>1119076</v>
      </c>
      <c r="F34" s="16">
        <v>787</v>
      </c>
      <c r="G34" s="15">
        <v>203</v>
      </c>
    </row>
    <row r="35" spans="1:7" ht="12.75">
      <c r="A35" s="22">
        <f t="shared" si="1"/>
        <v>42616</v>
      </c>
      <c r="B35" s="15">
        <v>18903650</v>
      </c>
      <c r="C35" s="15">
        <v>191700.67</v>
      </c>
      <c r="D35" s="15">
        <f t="shared" si="0"/>
        <v>17434801.33</v>
      </c>
      <c r="E35" s="15">
        <v>1277148</v>
      </c>
      <c r="F35" s="16">
        <f>5509/7</f>
        <v>787</v>
      </c>
      <c r="G35" s="15">
        <v>232</v>
      </c>
    </row>
    <row r="36" spans="1:7" ht="12.75">
      <c r="A36" s="22">
        <f t="shared" si="1"/>
        <v>42623</v>
      </c>
      <c r="B36" s="15">
        <v>20168265</v>
      </c>
      <c r="C36" s="15">
        <v>243550.01</v>
      </c>
      <c r="D36" s="15">
        <f t="shared" si="0"/>
        <v>18573047.99</v>
      </c>
      <c r="E36" s="15">
        <v>1351667</v>
      </c>
      <c r="F36" s="16">
        <v>787</v>
      </c>
      <c r="G36" s="15">
        <v>245</v>
      </c>
    </row>
    <row r="37" spans="1:7" ht="12.75">
      <c r="A37" s="22">
        <f t="shared" si="1"/>
        <v>42630</v>
      </c>
      <c r="B37" s="15">
        <v>17204963</v>
      </c>
      <c r="C37" s="15">
        <f>192822.46-22121</f>
        <v>170701.46</v>
      </c>
      <c r="D37" s="15">
        <f aca="true" t="shared" si="2" ref="D37:D47">+B37-C37-E37</f>
        <v>15765376.54</v>
      </c>
      <c r="E37" s="15">
        <v>1268885</v>
      </c>
      <c r="F37" s="16">
        <v>787</v>
      </c>
      <c r="G37" s="15">
        <v>230</v>
      </c>
    </row>
    <row r="38" spans="1:7" ht="12.75">
      <c r="A38" s="22">
        <f t="shared" si="1"/>
        <v>42637</v>
      </c>
      <c r="B38" s="15">
        <v>14701860</v>
      </c>
      <c r="C38" s="15">
        <v>153183.41</v>
      </c>
      <c r="D38" s="15">
        <f t="shared" si="2"/>
        <v>13581180.59</v>
      </c>
      <c r="E38" s="15">
        <v>967496</v>
      </c>
      <c r="F38" s="16">
        <v>787</v>
      </c>
      <c r="G38" s="15">
        <v>176</v>
      </c>
    </row>
    <row r="39" spans="1:7" ht="12.75">
      <c r="A39" s="22">
        <f t="shared" si="1"/>
        <v>42644</v>
      </c>
      <c r="B39" s="15">
        <v>16297537</v>
      </c>
      <c r="C39" s="15">
        <v>170184.08</v>
      </c>
      <c r="D39" s="15">
        <f t="shared" si="2"/>
        <v>14997665.92</v>
      </c>
      <c r="E39" s="15">
        <v>1129687</v>
      </c>
      <c r="F39" s="16">
        <v>787</v>
      </c>
      <c r="G39" s="15">
        <v>205</v>
      </c>
    </row>
    <row r="40" spans="1:7" ht="12.75">
      <c r="A40" s="22">
        <f t="shared" si="1"/>
        <v>42651</v>
      </c>
      <c r="B40" s="15">
        <v>16820301</v>
      </c>
      <c r="C40" s="15">
        <f>193639.74-20441</f>
        <v>173198.74</v>
      </c>
      <c r="D40" s="15">
        <f t="shared" si="2"/>
        <v>15426696.26</v>
      </c>
      <c r="E40" s="15">
        <v>1220406</v>
      </c>
      <c r="F40" s="16">
        <v>787</v>
      </c>
      <c r="G40" s="15">
        <v>222</v>
      </c>
    </row>
    <row r="41" spans="1:7" ht="12.75">
      <c r="A41" s="22">
        <f t="shared" si="1"/>
        <v>42658</v>
      </c>
      <c r="B41" s="15">
        <v>16071850</v>
      </c>
      <c r="C41" s="15">
        <v>176130.38</v>
      </c>
      <c r="D41" s="15">
        <f t="shared" si="2"/>
        <v>14766669.62</v>
      </c>
      <c r="E41" s="15">
        <v>1129050</v>
      </c>
      <c r="F41" s="16">
        <v>787</v>
      </c>
      <c r="G41" s="15">
        <v>205</v>
      </c>
    </row>
    <row r="42" spans="1:7" ht="12.75">
      <c r="A42" s="22">
        <f t="shared" si="1"/>
        <v>42665</v>
      </c>
      <c r="B42" s="15">
        <v>15431590</v>
      </c>
      <c r="C42" s="15">
        <v>151282.06</v>
      </c>
      <c r="D42" s="15">
        <f t="shared" si="2"/>
        <v>14288679.94</v>
      </c>
      <c r="E42" s="15">
        <v>991628</v>
      </c>
      <c r="F42" s="16">
        <v>787</v>
      </c>
      <c r="G42" s="15">
        <v>180</v>
      </c>
    </row>
    <row r="43" spans="1:7" ht="12.75">
      <c r="A43" s="22">
        <f t="shared" si="1"/>
        <v>42672</v>
      </c>
      <c r="B43" s="15">
        <v>14860598</v>
      </c>
      <c r="C43" s="15">
        <v>144563.14</v>
      </c>
      <c r="D43" s="15">
        <f t="shared" si="2"/>
        <v>13650153.86</v>
      </c>
      <c r="E43" s="15">
        <v>1065881</v>
      </c>
      <c r="F43" s="16">
        <v>550.4285714285714</v>
      </c>
      <c r="G43" s="15">
        <v>277</v>
      </c>
    </row>
    <row r="44" spans="1:7" ht="12.75">
      <c r="A44" s="22">
        <f t="shared" si="1"/>
        <v>42679</v>
      </c>
      <c r="B44" s="15">
        <v>16923290</v>
      </c>
      <c r="C44" s="15">
        <f>159072.7-17154</f>
        <v>141918.7</v>
      </c>
      <c r="D44" s="15">
        <f t="shared" si="2"/>
        <v>15588651.3</v>
      </c>
      <c r="E44" s="15">
        <v>1192720</v>
      </c>
      <c r="F44" s="16">
        <f>3577/7</f>
        <v>511</v>
      </c>
      <c r="G44" s="15">
        <v>333</v>
      </c>
    </row>
    <row r="45" spans="1:7" ht="12.75">
      <c r="A45" s="22">
        <f t="shared" si="1"/>
        <v>42686</v>
      </c>
      <c r="B45" s="15">
        <v>14922024</v>
      </c>
      <c r="C45" s="15">
        <v>131820.36</v>
      </c>
      <c r="D45" s="15">
        <f t="shared" si="2"/>
        <v>13698658.64</v>
      </c>
      <c r="E45" s="15">
        <v>1091545</v>
      </c>
      <c r="F45" s="16">
        <f>3577/7</f>
        <v>511</v>
      </c>
      <c r="G45" s="15">
        <v>305</v>
      </c>
    </row>
    <row r="46" spans="1:7" ht="12.75">
      <c r="A46" s="22">
        <f t="shared" si="1"/>
        <v>42693</v>
      </c>
      <c r="B46" s="15">
        <v>14740708</v>
      </c>
      <c r="C46" s="15">
        <v>147301.04</v>
      </c>
      <c r="D46" s="15">
        <f t="shared" si="2"/>
        <v>13594716.96</v>
      </c>
      <c r="E46" s="15">
        <v>998690</v>
      </c>
      <c r="F46" s="16">
        <f>3577/7</f>
        <v>511</v>
      </c>
      <c r="G46" s="15">
        <v>279</v>
      </c>
    </row>
    <row r="47" spans="1:7" ht="12.75">
      <c r="A47" s="22">
        <f t="shared" si="1"/>
        <v>42700</v>
      </c>
      <c r="B47" s="15">
        <v>14381731</v>
      </c>
      <c r="C47" s="15">
        <v>154864.56</v>
      </c>
      <c r="D47" s="15">
        <f t="shared" si="2"/>
        <v>13278811.44</v>
      </c>
      <c r="E47" s="15">
        <v>948055</v>
      </c>
      <c r="F47" s="16">
        <f>3577/7</f>
        <v>511</v>
      </c>
      <c r="G47" s="15">
        <v>265</v>
      </c>
    </row>
    <row r="48" ht="12.75">
      <c r="A48" s="22">
        <f t="shared" si="1"/>
        <v>42707</v>
      </c>
    </row>
    <row r="49" ht="12.75">
      <c r="A49" s="22">
        <f t="shared" si="1"/>
        <v>42714</v>
      </c>
    </row>
    <row r="50" ht="12.75">
      <c r="A50" s="22">
        <f t="shared" si="1"/>
        <v>42721</v>
      </c>
    </row>
    <row r="51" ht="12.75">
      <c r="A51" s="22">
        <f t="shared" si="1"/>
        <v>42728</v>
      </c>
    </row>
    <row r="52" ht="12.75">
      <c r="A52" s="22">
        <f t="shared" si="1"/>
        <v>42735</v>
      </c>
    </row>
    <row r="53" ht="12.75">
      <c r="A53" s="22">
        <f t="shared" si="1"/>
        <v>42742</v>
      </c>
    </row>
    <row r="54" ht="12.75">
      <c r="A54" s="22">
        <f t="shared" si="1"/>
        <v>42749</v>
      </c>
    </row>
    <row r="55" ht="12.75">
      <c r="A55" s="22">
        <f t="shared" si="1"/>
        <v>42756</v>
      </c>
    </row>
    <row r="56" ht="12.75">
      <c r="A56" s="22">
        <f t="shared" si="1"/>
        <v>42763</v>
      </c>
    </row>
    <row r="57" ht="12.75">
      <c r="A57" s="22">
        <f t="shared" si="1"/>
        <v>42770</v>
      </c>
    </row>
    <row r="58" ht="12.75">
      <c r="A58" s="22">
        <f t="shared" si="1"/>
        <v>42777</v>
      </c>
    </row>
    <row r="59" ht="12.75">
      <c r="A59" s="22">
        <f t="shared" si="1"/>
        <v>42784</v>
      </c>
    </row>
    <row r="60" ht="12.75">
      <c r="A60" s="22">
        <f t="shared" si="1"/>
        <v>42791</v>
      </c>
    </row>
    <row r="61" ht="12.75">
      <c r="A61" s="22">
        <f t="shared" si="1"/>
        <v>42798</v>
      </c>
    </row>
    <row r="62" ht="12.75">
      <c r="A62" s="22">
        <f t="shared" si="1"/>
        <v>42805</v>
      </c>
    </row>
    <row r="63" ht="12.75">
      <c r="A63" s="22">
        <f t="shared" si="1"/>
        <v>42812</v>
      </c>
    </row>
    <row r="64" ht="12.75">
      <c r="A64" s="22">
        <f t="shared" si="1"/>
        <v>42819</v>
      </c>
    </row>
    <row r="65" ht="12.75">
      <c r="A65" s="22"/>
    </row>
    <row r="66" ht="12.75">
      <c r="A66" s="22"/>
    </row>
    <row r="67" spans="1:7" ht="13.5" thickBot="1">
      <c r="A67" s="3" t="s">
        <v>8</v>
      </c>
      <c r="B67" s="17">
        <f>SUM(B13:B65)</f>
        <v>581263936</v>
      </c>
      <c r="C67" s="17">
        <f>SUM(C13:C65)</f>
        <v>5834352.72</v>
      </c>
      <c r="D67" s="17">
        <f>SUM(D13:D65)</f>
        <v>535323100.28</v>
      </c>
      <c r="E67" s="17">
        <f>SUM(E13:E65)</f>
        <v>40106483</v>
      </c>
      <c r="F67" s="24">
        <f>SUM(F13:F65)/COUNT(F13:F65)</f>
        <v>745.0244897959184</v>
      </c>
      <c r="G67" s="17">
        <f>+E67/SUM(F13:F65)/7</f>
        <v>219.72422766543764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1:G1"/>
    <mergeCell ref="A2:G2"/>
    <mergeCell ref="A3:G3"/>
    <mergeCell ref="A4:G4"/>
    <mergeCell ref="A5:G5"/>
    <mergeCell ref="A8:G8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69" sqref="A69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ht="18">
      <c r="A1" s="35" t="s">
        <v>15</v>
      </c>
      <c r="B1" s="35"/>
      <c r="C1" s="35"/>
      <c r="D1" s="35"/>
      <c r="E1" s="35"/>
      <c r="F1" s="35"/>
      <c r="G1" s="26"/>
      <c r="H1" s="26"/>
      <c r="I1" s="26"/>
      <c r="J1" s="26"/>
    </row>
    <row r="2" spans="1:10" ht="15">
      <c r="A2" s="36" t="s">
        <v>16</v>
      </c>
      <c r="B2" s="36"/>
      <c r="C2" s="36"/>
      <c r="D2" s="36"/>
      <c r="E2" s="36"/>
      <c r="F2" s="36"/>
      <c r="G2" s="27"/>
      <c r="H2" s="27"/>
      <c r="I2" s="27"/>
      <c r="J2" s="27"/>
    </row>
    <row r="3" spans="1:10" s="1" customFormat="1" ht="15">
      <c r="A3" s="36" t="s">
        <v>17</v>
      </c>
      <c r="B3" s="36"/>
      <c r="C3" s="36"/>
      <c r="D3" s="36"/>
      <c r="E3" s="36"/>
      <c r="F3" s="36"/>
      <c r="G3" s="27"/>
      <c r="H3" s="27"/>
      <c r="I3" s="27"/>
      <c r="J3" s="27"/>
    </row>
    <row r="4" spans="1:10" s="1" customFormat="1" ht="14.25" customHeight="1">
      <c r="A4" s="37" t="s">
        <v>18</v>
      </c>
      <c r="B4" s="37"/>
      <c r="C4" s="37"/>
      <c r="D4" s="37"/>
      <c r="E4" s="37"/>
      <c r="F4" s="37"/>
      <c r="G4" s="28"/>
      <c r="H4" s="28"/>
      <c r="I4" s="28"/>
      <c r="J4" s="28"/>
    </row>
    <row r="5" spans="1:10" s="1" customFormat="1" ht="14.25">
      <c r="A5" s="38" t="s">
        <v>19</v>
      </c>
      <c r="B5" s="38"/>
      <c r="C5" s="38"/>
      <c r="D5" s="38"/>
      <c r="E5" s="38"/>
      <c r="F5" s="38"/>
      <c r="G5" s="29"/>
      <c r="H5" s="29"/>
      <c r="I5" s="29"/>
      <c r="J5" s="29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14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39179</v>
      </c>
      <c r="B13" s="15">
        <v>10111151.520000001</v>
      </c>
      <c r="C13" s="15">
        <f>+B13-D13</f>
        <v>9303644.070000002</v>
      </c>
      <c r="D13" s="15">
        <v>807507.45</v>
      </c>
      <c r="E13" s="16">
        <v>750</v>
      </c>
      <c r="F13" s="15">
        <v>153.81094285714286</v>
      </c>
    </row>
    <row r="14" spans="1:6" ht="12.75">
      <c r="A14" s="22">
        <v>39186</v>
      </c>
      <c r="B14" s="15">
        <v>11030953.96</v>
      </c>
      <c r="C14" s="15">
        <f aca="true" t="shared" si="0" ref="C14:C64">+B14-D14</f>
        <v>10116286</v>
      </c>
      <c r="D14" s="15">
        <v>914667.96</v>
      </c>
      <c r="E14" s="16">
        <v>750</v>
      </c>
      <c r="F14" s="15">
        <v>174.22246857142858</v>
      </c>
    </row>
    <row r="15" spans="1:6" ht="12.75">
      <c r="A15" s="22">
        <v>39193</v>
      </c>
      <c r="B15" s="15">
        <v>9468630.35</v>
      </c>
      <c r="C15" s="15">
        <f t="shared" si="0"/>
        <v>8728221.37</v>
      </c>
      <c r="D15" s="15">
        <v>740408.98</v>
      </c>
      <c r="E15" s="16">
        <v>750</v>
      </c>
      <c r="F15" s="15">
        <v>141.0302819047619</v>
      </c>
    </row>
    <row r="16" spans="1:6" ht="12.75">
      <c r="A16" s="22">
        <v>39200</v>
      </c>
      <c r="B16" s="15">
        <v>10872175.81</v>
      </c>
      <c r="C16" s="15">
        <f t="shared" si="0"/>
        <v>9993520.110000001</v>
      </c>
      <c r="D16" s="15">
        <v>878655.7</v>
      </c>
      <c r="E16" s="16">
        <v>750</v>
      </c>
      <c r="F16" s="15">
        <v>167.36299047619048</v>
      </c>
    </row>
    <row r="17" spans="1:6" ht="12.75">
      <c r="A17" s="22">
        <v>39207</v>
      </c>
      <c r="B17" s="15">
        <v>9934971.219999999</v>
      </c>
      <c r="C17" s="15">
        <f t="shared" si="0"/>
        <v>9132197.799999999</v>
      </c>
      <c r="D17" s="15">
        <v>802773.42</v>
      </c>
      <c r="E17" s="16">
        <v>750</v>
      </c>
      <c r="F17" s="15">
        <v>152.90922285714285</v>
      </c>
    </row>
    <row r="18" spans="1:6" ht="12.75">
      <c r="A18" s="22">
        <v>39214</v>
      </c>
      <c r="B18" s="15">
        <v>9846454.139999999</v>
      </c>
      <c r="C18" s="15">
        <f t="shared" si="0"/>
        <v>9091233.18</v>
      </c>
      <c r="D18" s="15">
        <v>755220.96</v>
      </c>
      <c r="E18" s="16">
        <v>750</v>
      </c>
      <c r="F18" s="15">
        <v>143.85161142857143</v>
      </c>
    </row>
    <row r="19" spans="1:6" ht="12.75">
      <c r="A19" s="22">
        <v>39221</v>
      </c>
      <c r="B19" s="15">
        <v>10859521.27</v>
      </c>
      <c r="C19" s="15">
        <f t="shared" si="0"/>
        <v>9959395.879999999</v>
      </c>
      <c r="D19" s="15">
        <v>900125.39</v>
      </c>
      <c r="E19" s="16">
        <v>750</v>
      </c>
      <c r="F19" s="15">
        <v>171.45245523809524</v>
      </c>
    </row>
    <row r="20" spans="1:6" ht="12.75">
      <c r="A20" s="22">
        <v>39228</v>
      </c>
      <c r="B20" s="15">
        <v>9966910.82</v>
      </c>
      <c r="C20" s="15">
        <f t="shared" si="0"/>
        <v>9195614.41</v>
      </c>
      <c r="D20" s="15">
        <v>771296.41</v>
      </c>
      <c r="E20" s="16">
        <v>750</v>
      </c>
      <c r="F20" s="15">
        <v>146.91360190476192</v>
      </c>
    </row>
    <row r="21" spans="1:6" ht="12.75">
      <c r="A21" s="22">
        <v>39235</v>
      </c>
      <c r="B21" s="15">
        <v>9910392.239999998</v>
      </c>
      <c r="C21" s="15">
        <f t="shared" si="0"/>
        <v>9108067.859999998</v>
      </c>
      <c r="D21" s="15">
        <v>802324.38</v>
      </c>
      <c r="E21" s="16">
        <v>750</v>
      </c>
      <c r="F21" s="15">
        <v>152.8236914285714</v>
      </c>
    </row>
    <row r="22" spans="1:6" ht="12.75">
      <c r="A22" s="22">
        <v>39242</v>
      </c>
      <c r="B22" s="15">
        <v>9953456.120000001</v>
      </c>
      <c r="C22" s="15">
        <f t="shared" si="0"/>
        <v>9189992.620000001</v>
      </c>
      <c r="D22" s="15">
        <v>763463.5</v>
      </c>
      <c r="E22" s="16">
        <v>750</v>
      </c>
      <c r="F22" s="15">
        <v>145.42161904761906</v>
      </c>
    </row>
    <row r="23" spans="1:6" ht="12.75">
      <c r="A23" s="22">
        <v>39249</v>
      </c>
      <c r="B23" s="15">
        <v>9662209.85</v>
      </c>
      <c r="C23" s="15">
        <f t="shared" si="0"/>
        <v>8899858.03</v>
      </c>
      <c r="D23" s="15">
        <v>762351.82</v>
      </c>
      <c r="E23" s="16">
        <v>750</v>
      </c>
      <c r="F23" s="15">
        <v>145.2098704761905</v>
      </c>
    </row>
    <row r="24" spans="1:6" ht="12.75">
      <c r="A24" s="22">
        <v>39256</v>
      </c>
      <c r="B24" s="15">
        <v>10800849.579999998</v>
      </c>
      <c r="C24" s="15">
        <f t="shared" si="0"/>
        <v>9949811.329999998</v>
      </c>
      <c r="D24" s="15">
        <v>851038.25</v>
      </c>
      <c r="E24" s="16">
        <v>750</v>
      </c>
      <c r="F24" s="15">
        <v>162.1025238095238</v>
      </c>
    </row>
    <row r="25" spans="1:6" ht="12.75">
      <c r="A25" s="22">
        <v>39263</v>
      </c>
      <c r="B25" s="15">
        <v>9836412.8</v>
      </c>
      <c r="C25" s="15">
        <f t="shared" si="0"/>
        <v>9061938.780000001</v>
      </c>
      <c r="D25" s="15">
        <v>774474.02</v>
      </c>
      <c r="E25" s="16">
        <v>750</v>
      </c>
      <c r="F25" s="15">
        <v>147.51886095238095</v>
      </c>
    </row>
    <row r="26" spans="1:6" ht="12.75">
      <c r="A26" s="22">
        <v>39270</v>
      </c>
      <c r="B26" s="15">
        <v>12545943.89</v>
      </c>
      <c r="C26" s="15">
        <f t="shared" si="0"/>
        <v>11537395.73</v>
      </c>
      <c r="D26" s="15">
        <v>1008548.16</v>
      </c>
      <c r="E26" s="16">
        <v>750</v>
      </c>
      <c r="F26" s="15">
        <v>192.10441142857144</v>
      </c>
    </row>
    <row r="27" spans="1:6" ht="12.75">
      <c r="A27" s="22">
        <v>39277</v>
      </c>
      <c r="B27" s="15">
        <v>10840974.78</v>
      </c>
      <c r="C27" s="15">
        <f t="shared" si="0"/>
        <v>9975218.399999999</v>
      </c>
      <c r="D27" s="15">
        <v>865756.38</v>
      </c>
      <c r="E27" s="16">
        <v>750</v>
      </c>
      <c r="F27" s="15">
        <v>164.90597714285713</v>
      </c>
    </row>
    <row r="28" spans="1:6" ht="12.75">
      <c r="A28" s="22">
        <v>39284</v>
      </c>
      <c r="B28" s="15">
        <v>11847010.129999999</v>
      </c>
      <c r="C28" s="15">
        <f t="shared" si="0"/>
        <v>11007585.35</v>
      </c>
      <c r="D28" s="15">
        <v>839424.78</v>
      </c>
      <c r="E28" s="16">
        <v>750</v>
      </c>
      <c r="F28" s="15">
        <v>159.8904342857143</v>
      </c>
    </row>
    <row r="29" spans="1:6" ht="12.75">
      <c r="A29" s="22">
        <v>39291</v>
      </c>
      <c r="B29" s="15">
        <v>10820812.02</v>
      </c>
      <c r="C29" s="15">
        <f t="shared" si="0"/>
        <v>9906456.58</v>
      </c>
      <c r="D29" s="15">
        <v>914355.44</v>
      </c>
      <c r="E29" s="16">
        <v>750</v>
      </c>
      <c r="F29" s="15">
        <v>174.16294095238095</v>
      </c>
    </row>
    <row r="30" spans="1:6" ht="12.75">
      <c r="A30" s="22">
        <v>39298</v>
      </c>
      <c r="B30" s="15">
        <v>11498424.56</v>
      </c>
      <c r="C30" s="15">
        <f t="shared" si="0"/>
        <v>10598473.23</v>
      </c>
      <c r="D30" s="15">
        <v>899951.33</v>
      </c>
      <c r="E30" s="16">
        <v>750</v>
      </c>
      <c r="F30" s="15">
        <v>171.41930095238092</v>
      </c>
    </row>
    <row r="31" spans="1:6" ht="12.75">
      <c r="A31" s="22">
        <v>39305</v>
      </c>
      <c r="B31" s="15">
        <v>10631506.89</v>
      </c>
      <c r="C31" s="15">
        <f t="shared" si="0"/>
        <v>9759818.620000001</v>
      </c>
      <c r="D31" s="15">
        <v>871688.27</v>
      </c>
      <c r="E31" s="16">
        <v>750</v>
      </c>
      <c r="F31" s="15">
        <v>166.03586095238092</v>
      </c>
    </row>
    <row r="32" spans="1:6" ht="12.75">
      <c r="A32" s="22">
        <v>39312</v>
      </c>
      <c r="B32" s="15">
        <v>11273366.58</v>
      </c>
      <c r="C32" s="15">
        <f t="shared" si="0"/>
        <v>10383287.49</v>
      </c>
      <c r="D32" s="15">
        <v>890079.09</v>
      </c>
      <c r="E32" s="16">
        <v>750</v>
      </c>
      <c r="F32" s="15">
        <v>169.5388742857143</v>
      </c>
    </row>
    <row r="33" spans="1:6" ht="12.75">
      <c r="A33" s="22">
        <v>39319</v>
      </c>
      <c r="B33" s="15">
        <v>11266508.389999999</v>
      </c>
      <c r="C33" s="15">
        <f t="shared" si="0"/>
        <v>10385209.389999999</v>
      </c>
      <c r="D33" s="15">
        <v>881299</v>
      </c>
      <c r="E33" s="16">
        <v>750</v>
      </c>
      <c r="F33" s="15">
        <v>167.86647619047616</v>
      </c>
    </row>
    <row r="34" spans="1:6" ht="12.75">
      <c r="A34" s="22">
        <v>39326</v>
      </c>
      <c r="B34" s="15">
        <v>11563948.18</v>
      </c>
      <c r="C34" s="15">
        <f t="shared" si="0"/>
        <v>10614830.04</v>
      </c>
      <c r="D34" s="15">
        <v>949118.14</v>
      </c>
      <c r="E34" s="16">
        <v>750</v>
      </c>
      <c r="F34" s="15">
        <v>180.78440761904764</v>
      </c>
    </row>
    <row r="35" spans="1:6" ht="12.75">
      <c r="A35" s="22">
        <v>39333</v>
      </c>
      <c r="B35" s="15">
        <v>11795044.239999998</v>
      </c>
      <c r="C35" s="15">
        <f t="shared" si="0"/>
        <v>10856434.37</v>
      </c>
      <c r="D35" s="15">
        <v>938609.87</v>
      </c>
      <c r="E35" s="16">
        <v>750</v>
      </c>
      <c r="F35" s="15">
        <v>178.7828323809524</v>
      </c>
    </row>
    <row r="36" spans="1:6" ht="12.75">
      <c r="A36" s="22">
        <v>39340</v>
      </c>
      <c r="B36" s="15">
        <v>10897672.66</v>
      </c>
      <c r="C36" s="15">
        <f t="shared" si="0"/>
        <v>9973541.74</v>
      </c>
      <c r="D36" s="15">
        <v>924130.92</v>
      </c>
      <c r="E36" s="16">
        <v>750</v>
      </c>
      <c r="F36" s="15">
        <v>176.02493714285714</v>
      </c>
    </row>
    <row r="37" spans="1:6" ht="12.75">
      <c r="A37" s="22">
        <v>39347</v>
      </c>
      <c r="B37" s="15">
        <v>9817623.76</v>
      </c>
      <c r="C37" s="15">
        <f t="shared" si="0"/>
        <v>9049614.61</v>
      </c>
      <c r="D37" s="15">
        <v>768009.15</v>
      </c>
      <c r="E37" s="16">
        <v>750</v>
      </c>
      <c r="F37" s="15">
        <v>146.28745714285714</v>
      </c>
    </row>
    <row r="38" spans="1:6" ht="12.75">
      <c r="A38" s="22">
        <v>39354</v>
      </c>
      <c r="B38" s="15">
        <v>10289519.76</v>
      </c>
      <c r="C38" s="15">
        <f t="shared" si="0"/>
        <v>9436671.76</v>
      </c>
      <c r="D38" s="15">
        <v>852848</v>
      </c>
      <c r="E38" s="16">
        <v>750</v>
      </c>
      <c r="F38" s="15">
        <v>162.4472380952381</v>
      </c>
    </row>
    <row r="39" spans="1:6" ht="12.75">
      <c r="A39" s="22">
        <v>39361</v>
      </c>
      <c r="B39" s="15">
        <v>10436174.29</v>
      </c>
      <c r="C39" s="15">
        <f t="shared" si="0"/>
        <v>9559395.19</v>
      </c>
      <c r="D39" s="15">
        <v>876779.1</v>
      </c>
      <c r="E39" s="16">
        <v>750</v>
      </c>
      <c r="F39" s="15">
        <v>167.00554285714284</v>
      </c>
    </row>
    <row r="40" spans="1:6" ht="12.75">
      <c r="A40" s="22">
        <v>39368</v>
      </c>
      <c r="B40" s="15">
        <v>10924117.979999999</v>
      </c>
      <c r="C40" s="15">
        <f t="shared" si="0"/>
        <v>10065460.439999998</v>
      </c>
      <c r="D40" s="15">
        <v>858657.54</v>
      </c>
      <c r="E40" s="16">
        <v>750</v>
      </c>
      <c r="F40" s="15">
        <v>163.55381714285716</v>
      </c>
    </row>
    <row r="41" spans="1:6" ht="12.75">
      <c r="A41" s="22">
        <v>39375</v>
      </c>
      <c r="B41" s="15">
        <v>10459518.34</v>
      </c>
      <c r="C41" s="15">
        <f t="shared" si="0"/>
        <v>9599656.89</v>
      </c>
      <c r="D41" s="15">
        <v>859861.45</v>
      </c>
      <c r="E41" s="16">
        <v>750</v>
      </c>
      <c r="F41" s="15">
        <v>163.78313333333338</v>
      </c>
    </row>
    <row r="42" spans="1:6" ht="12.75">
      <c r="A42" s="22">
        <v>39382</v>
      </c>
      <c r="B42" s="15">
        <v>9970803.899999999</v>
      </c>
      <c r="C42" s="15">
        <f t="shared" si="0"/>
        <v>9129153.899999999</v>
      </c>
      <c r="D42" s="15">
        <v>841650</v>
      </c>
      <c r="E42" s="16">
        <v>750</v>
      </c>
      <c r="F42" s="15">
        <v>160.31428571428572</v>
      </c>
    </row>
    <row r="43" spans="1:6" ht="12.75">
      <c r="A43" s="22">
        <v>39389</v>
      </c>
      <c r="B43" s="15">
        <v>10302187.05</v>
      </c>
      <c r="C43" s="15">
        <f t="shared" si="0"/>
        <v>9470092.020000001</v>
      </c>
      <c r="D43" s="15">
        <v>832095.03</v>
      </c>
      <c r="E43" s="16">
        <v>750</v>
      </c>
      <c r="F43" s="15">
        <v>158.49429142857144</v>
      </c>
    </row>
    <row r="44" spans="1:6" ht="12.75">
      <c r="A44" s="22">
        <v>39396</v>
      </c>
      <c r="B44" s="15">
        <v>8997161.729999999</v>
      </c>
      <c r="C44" s="15">
        <f t="shared" si="0"/>
        <v>8204510.419999998</v>
      </c>
      <c r="D44" s="15">
        <v>792651.31</v>
      </c>
      <c r="E44" s="16">
        <v>750</v>
      </c>
      <c r="F44" s="15">
        <v>150.9812019047619</v>
      </c>
    </row>
    <row r="45" spans="1:6" ht="12.75">
      <c r="A45" s="22">
        <v>39403</v>
      </c>
      <c r="B45" s="15">
        <v>8745645.319999998</v>
      </c>
      <c r="C45" s="15">
        <f t="shared" si="0"/>
        <v>8045244.689999999</v>
      </c>
      <c r="D45" s="15">
        <v>700400.63</v>
      </c>
      <c r="E45" s="16">
        <v>750</v>
      </c>
      <c r="F45" s="15">
        <v>133.4096438095238</v>
      </c>
    </row>
    <row r="46" spans="1:6" ht="12.75">
      <c r="A46" s="22">
        <v>39410</v>
      </c>
      <c r="B46" s="15">
        <v>9050595.27</v>
      </c>
      <c r="C46" s="15">
        <f t="shared" si="0"/>
        <v>8339203.76</v>
      </c>
      <c r="D46" s="15">
        <v>711391.51</v>
      </c>
      <c r="E46" s="16">
        <v>750</v>
      </c>
      <c r="F46" s="15">
        <v>135.50314476190476</v>
      </c>
    </row>
    <row r="47" spans="1:6" ht="12.75">
      <c r="A47" s="22">
        <v>39417</v>
      </c>
      <c r="B47" s="15">
        <v>8153756.09</v>
      </c>
      <c r="C47" s="15">
        <f t="shared" si="0"/>
        <v>7497976.41</v>
      </c>
      <c r="D47" s="15">
        <v>655779.68</v>
      </c>
      <c r="E47" s="16">
        <v>750</v>
      </c>
      <c r="F47" s="15">
        <v>124.91041523809523</v>
      </c>
    </row>
    <row r="48" spans="1:6" ht="12.75">
      <c r="A48" s="22">
        <v>39424</v>
      </c>
      <c r="B48" s="15">
        <v>6589626.7299999995</v>
      </c>
      <c r="C48" s="15">
        <f t="shared" si="0"/>
        <v>6057148.52</v>
      </c>
      <c r="D48" s="15">
        <v>532478.21</v>
      </c>
      <c r="E48" s="16">
        <v>750</v>
      </c>
      <c r="F48" s="15">
        <v>101.42442095238097</v>
      </c>
    </row>
    <row r="49" spans="1:6" ht="12.75">
      <c r="A49" s="22">
        <v>39431</v>
      </c>
      <c r="B49" s="15">
        <v>5547203.84</v>
      </c>
      <c r="C49" s="15">
        <f t="shared" si="0"/>
        <v>5062156.45</v>
      </c>
      <c r="D49" s="15">
        <v>485047.39</v>
      </c>
      <c r="E49" s="16">
        <v>750</v>
      </c>
      <c r="F49" s="15">
        <v>92.38997904761904</v>
      </c>
    </row>
    <row r="50" spans="1:6" ht="12.75">
      <c r="A50" s="22">
        <v>39438</v>
      </c>
      <c r="B50" s="15">
        <v>6686498.86</v>
      </c>
      <c r="C50" s="15">
        <f t="shared" si="0"/>
        <v>6137446.83</v>
      </c>
      <c r="D50" s="15">
        <v>549052.03</v>
      </c>
      <c r="E50" s="16">
        <v>750</v>
      </c>
      <c r="F50" s="15">
        <v>104.58133904761905</v>
      </c>
    </row>
    <row r="51" spans="1:6" ht="12.75">
      <c r="A51" s="22">
        <v>39445</v>
      </c>
      <c r="B51" s="15">
        <v>9267081.74</v>
      </c>
      <c r="C51" s="15">
        <f t="shared" si="0"/>
        <v>8551440.530000001</v>
      </c>
      <c r="D51" s="15">
        <v>715641.21</v>
      </c>
      <c r="E51" s="16">
        <v>750</v>
      </c>
      <c r="F51" s="15">
        <v>136.31261142857142</v>
      </c>
    </row>
    <row r="52" spans="1:6" ht="12.75">
      <c r="A52" s="22">
        <v>39452</v>
      </c>
      <c r="B52" s="15">
        <v>10506077.040000001</v>
      </c>
      <c r="C52" s="15">
        <f t="shared" si="0"/>
        <v>9615305.98</v>
      </c>
      <c r="D52" s="15">
        <v>890771.06</v>
      </c>
      <c r="E52" s="16">
        <v>750</v>
      </c>
      <c r="F52" s="15">
        <v>169.6706780952381</v>
      </c>
    </row>
    <row r="53" spans="1:6" ht="12.75">
      <c r="A53" s="22">
        <v>39459</v>
      </c>
      <c r="B53" s="15">
        <v>9828841.729999999</v>
      </c>
      <c r="C53" s="15">
        <f t="shared" si="0"/>
        <v>9030755.849999998</v>
      </c>
      <c r="D53" s="15">
        <v>798085.88</v>
      </c>
      <c r="E53" s="16">
        <v>750</v>
      </c>
      <c r="F53" s="15">
        <v>152.0163580952381</v>
      </c>
    </row>
    <row r="54" spans="1:6" ht="12.75">
      <c r="A54" s="22">
        <v>39466</v>
      </c>
      <c r="B54" s="15">
        <v>8408952.25</v>
      </c>
      <c r="C54" s="15">
        <f t="shared" si="0"/>
        <v>7735626.98</v>
      </c>
      <c r="D54" s="15">
        <v>673325.27</v>
      </c>
      <c r="E54" s="16">
        <v>750</v>
      </c>
      <c r="F54" s="15">
        <v>128.25243238095237</v>
      </c>
    </row>
    <row r="55" spans="1:6" ht="12.75">
      <c r="A55" s="22">
        <v>39473</v>
      </c>
      <c r="B55" s="15">
        <v>9128473.92</v>
      </c>
      <c r="C55" s="15">
        <f t="shared" si="0"/>
        <v>8363136.56</v>
      </c>
      <c r="D55" s="15">
        <v>765337.36</v>
      </c>
      <c r="E55" s="16">
        <v>750</v>
      </c>
      <c r="F55" s="15">
        <v>145.77854476190473</v>
      </c>
    </row>
    <row r="56" spans="1:6" ht="12.75">
      <c r="A56" s="22">
        <v>39480</v>
      </c>
      <c r="B56" s="15">
        <v>9394954.96</v>
      </c>
      <c r="C56" s="15">
        <f t="shared" si="0"/>
        <v>8585806.360000001</v>
      </c>
      <c r="D56" s="15">
        <v>809148.6</v>
      </c>
      <c r="E56" s="16">
        <v>750</v>
      </c>
      <c r="F56" s="15">
        <v>154.12354285714287</v>
      </c>
    </row>
    <row r="57" spans="1:6" ht="12.75">
      <c r="A57" s="22">
        <v>39487</v>
      </c>
      <c r="B57" s="15">
        <v>10686218.75</v>
      </c>
      <c r="C57" s="15">
        <f t="shared" si="0"/>
        <v>9791313.39</v>
      </c>
      <c r="D57" s="15">
        <v>894905.36</v>
      </c>
      <c r="E57" s="16">
        <v>750</v>
      </c>
      <c r="F57" s="15">
        <v>170.4581638095238</v>
      </c>
    </row>
    <row r="58" spans="1:6" ht="12.75">
      <c r="A58" s="22">
        <v>39494</v>
      </c>
      <c r="B58" s="15">
        <v>9924099.16</v>
      </c>
      <c r="C58" s="15">
        <f t="shared" si="0"/>
        <v>9044508.09</v>
      </c>
      <c r="D58" s="15">
        <v>879591.07</v>
      </c>
      <c r="E58" s="16">
        <v>750</v>
      </c>
      <c r="F58" s="15">
        <v>167.5411561904762</v>
      </c>
    </row>
    <row r="59" spans="1:6" ht="12.75">
      <c r="A59" s="22">
        <v>39501</v>
      </c>
      <c r="B59" s="15">
        <v>10325797.88</v>
      </c>
      <c r="C59" s="15">
        <f t="shared" si="0"/>
        <v>9451372.190000001</v>
      </c>
      <c r="D59" s="15">
        <v>874425.69</v>
      </c>
      <c r="E59" s="16">
        <v>750</v>
      </c>
      <c r="F59" s="15">
        <v>166.55727428571433</v>
      </c>
    </row>
    <row r="60" spans="1:6" ht="12.75">
      <c r="A60" s="22">
        <v>39508</v>
      </c>
      <c r="B60" s="15">
        <v>9995690.8</v>
      </c>
      <c r="C60" s="15">
        <f t="shared" si="0"/>
        <v>9222557.58</v>
      </c>
      <c r="D60" s="15">
        <v>773133.22</v>
      </c>
      <c r="E60" s="16">
        <v>750</v>
      </c>
      <c r="F60" s="15">
        <v>147.26347047619046</v>
      </c>
    </row>
    <row r="61" spans="1:6" ht="12.75">
      <c r="A61" s="22">
        <v>39515</v>
      </c>
      <c r="B61" s="15">
        <v>10449250.08</v>
      </c>
      <c r="C61" s="15">
        <f t="shared" si="0"/>
        <v>9574892.48</v>
      </c>
      <c r="D61" s="15">
        <v>874357.6</v>
      </c>
      <c r="E61" s="16">
        <v>750</v>
      </c>
      <c r="F61" s="15">
        <v>166.54430476190475</v>
      </c>
    </row>
    <row r="62" spans="1:6" ht="12.75">
      <c r="A62" s="22">
        <v>39522</v>
      </c>
      <c r="B62" s="15">
        <v>11353927.27</v>
      </c>
      <c r="C62" s="15">
        <f t="shared" si="0"/>
        <v>10417522.7</v>
      </c>
      <c r="D62" s="15">
        <v>936404.57</v>
      </c>
      <c r="E62" s="16">
        <v>750</v>
      </c>
      <c r="F62" s="15">
        <v>178.36277523809525</v>
      </c>
    </row>
    <row r="63" spans="1:6" ht="12.75">
      <c r="A63" s="22">
        <v>39529</v>
      </c>
      <c r="B63" s="15">
        <v>10921820.91</v>
      </c>
      <c r="C63" s="15">
        <f t="shared" si="0"/>
        <v>10023149.67</v>
      </c>
      <c r="D63" s="15">
        <v>898671.24</v>
      </c>
      <c r="E63" s="16">
        <v>750</v>
      </c>
      <c r="F63" s="15">
        <v>171.17547428571433</v>
      </c>
    </row>
    <row r="64" spans="1:6" ht="12.75">
      <c r="A64" s="22">
        <v>39536</v>
      </c>
      <c r="B64" s="15">
        <v>11189072.99</v>
      </c>
      <c r="C64" s="15">
        <f t="shared" si="0"/>
        <v>10215658.75</v>
      </c>
      <c r="D64" s="15">
        <v>973414.24</v>
      </c>
      <c r="E64" s="16">
        <v>750</v>
      </c>
      <c r="F64" s="15">
        <v>185.4122361904762</v>
      </c>
    </row>
    <row r="65" ht="12.75">
      <c r="A65" s="22"/>
    </row>
    <row r="66" spans="1:6" ht="13.5" thickBot="1">
      <c r="A66" s="3" t="s">
        <v>8</v>
      </c>
      <c r="B66" s="17">
        <f>SUM(B13:B64)</f>
        <v>524585994.40000004</v>
      </c>
      <c r="C66" s="17">
        <f>SUM(C13:C64)</f>
        <v>482004811.38</v>
      </c>
      <c r="D66" s="17">
        <f>SUM(D13:D64)</f>
        <v>42581183.02</v>
      </c>
      <c r="E66" s="24">
        <f>SUM(E13:E64)/COUNT(E13:E64)</f>
        <v>750</v>
      </c>
      <c r="F66" s="17">
        <f>+D66/SUM(E13:E64)/7</f>
        <v>155.97502937728942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  <row r="69" ht="12.75">
      <c r="A69" s="3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ySplit="11" topLeftCell="A58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ht="18">
      <c r="A1" s="35" t="s">
        <v>15</v>
      </c>
      <c r="B1" s="35"/>
      <c r="C1" s="35"/>
      <c r="D1" s="35"/>
      <c r="E1" s="35"/>
      <c r="F1" s="35"/>
      <c r="G1" s="26"/>
      <c r="H1" s="26"/>
      <c r="I1" s="26"/>
      <c r="J1" s="26"/>
    </row>
    <row r="2" spans="1:10" ht="15">
      <c r="A2" s="36" t="s">
        <v>16</v>
      </c>
      <c r="B2" s="36"/>
      <c r="C2" s="36"/>
      <c r="D2" s="36"/>
      <c r="E2" s="36"/>
      <c r="F2" s="36"/>
      <c r="G2" s="27"/>
      <c r="H2" s="27"/>
      <c r="I2" s="27"/>
      <c r="J2" s="27"/>
    </row>
    <row r="3" spans="1:10" s="1" customFormat="1" ht="15">
      <c r="A3" s="36" t="s">
        <v>17</v>
      </c>
      <c r="B3" s="36"/>
      <c r="C3" s="36"/>
      <c r="D3" s="36"/>
      <c r="E3" s="36"/>
      <c r="F3" s="36"/>
      <c r="G3" s="27"/>
      <c r="H3" s="27"/>
      <c r="I3" s="27"/>
      <c r="J3" s="27"/>
    </row>
    <row r="4" spans="1:10" s="1" customFormat="1" ht="14.25" customHeight="1">
      <c r="A4" s="37" t="s">
        <v>18</v>
      </c>
      <c r="B4" s="37"/>
      <c r="C4" s="37"/>
      <c r="D4" s="37"/>
      <c r="E4" s="37"/>
      <c r="F4" s="37"/>
      <c r="G4" s="28"/>
      <c r="H4" s="28"/>
      <c r="I4" s="28"/>
      <c r="J4" s="28"/>
    </row>
    <row r="5" spans="1:10" s="1" customFormat="1" ht="14.25">
      <c r="A5" s="38" t="s">
        <v>19</v>
      </c>
      <c r="B5" s="38"/>
      <c r="C5" s="38"/>
      <c r="D5" s="38"/>
      <c r="E5" s="38"/>
      <c r="F5" s="38"/>
      <c r="G5" s="29"/>
      <c r="H5" s="29"/>
      <c r="I5" s="29"/>
      <c r="J5" s="29"/>
    </row>
    <row r="6" spans="1:6" s="1" customFormat="1" ht="14.25">
      <c r="A6" s="31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39" t="s">
        <v>13</v>
      </c>
      <c r="B8" s="40"/>
      <c r="C8" s="40"/>
      <c r="D8" s="40"/>
      <c r="E8" s="40"/>
      <c r="F8" s="41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2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38815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.75">
      <c r="A14" s="22">
        <v>38822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.75">
      <c r="A15" s="22">
        <v>38829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.75">
      <c r="A16" s="22">
        <v>38836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.75">
      <c r="A17" s="22">
        <v>38843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.75">
      <c r="A18" s="22">
        <v>38850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.75">
      <c r="A19" s="22">
        <v>38857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.75">
      <c r="A20" s="22">
        <v>38864</v>
      </c>
      <c r="B20" s="15">
        <v>0</v>
      </c>
      <c r="C20" s="15">
        <v>0</v>
      </c>
      <c r="D20" s="15">
        <v>0</v>
      </c>
      <c r="E20" s="16">
        <v>0</v>
      </c>
      <c r="F20" s="15">
        <v>0</v>
      </c>
    </row>
    <row r="21" spans="1:6" ht="12.75">
      <c r="A21" s="22">
        <v>38871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</row>
    <row r="22" spans="1:6" ht="12.75">
      <c r="A22" s="22">
        <v>38878</v>
      </c>
      <c r="B22" s="15">
        <v>0</v>
      </c>
      <c r="C22" s="15">
        <v>0</v>
      </c>
      <c r="D22" s="15">
        <v>0</v>
      </c>
      <c r="E22" s="16">
        <v>0</v>
      </c>
      <c r="F22" s="15">
        <v>0</v>
      </c>
    </row>
    <row r="23" spans="1:6" ht="12.75">
      <c r="A23" s="22">
        <v>38885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</row>
    <row r="24" spans="1:6" ht="12.75">
      <c r="A24" s="22">
        <v>38892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</row>
    <row r="25" spans="1:6" ht="12.75">
      <c r="A25" s="22">
        <v>38899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</row>
    <row r="26" spans="1:6" ht="12.75">
      <c r="A26" s="22">
        <v>38906</v>
      </c>
      <c r="B26" s="15">
        <v>8727239.42</v>
      </c>
      <c r="C26" s="15">
        <f aca="true" t="shared" si="0" ref="C26:C64">+B26-D26</f>
        <v>7953849.73</v>
      </c>
      <c r="D26" s="15">
        <v>773389.69</v>
      </c>
      <c r="E26" s="16">
        <v>750</v>
      </c>
      <c r="F26" s="15">
        <v>206.23725066666665</v>
      </c>
    </row>
    <row r="27" spans="1:6" ht="12.75">
      <c r="A27" s="22">
        <v>38913</v>
      </c>
      <c r="B27" s="15">
        <v>10664891.299999999</v>
      </c>
      <c r="C27" s="15">
        <f t="shared" si="0"/>
        <v>9766295.879999999</v>
      </c>
      <c r="D27" s="15">
        <v>898595.42</v>
      </c>
      <c r="E27" s="16">
        <v>750</v>
      </c>
      <c r="F27" s="15">
        <v>171.16103238095238</v>
      </c>
    </row>
    <row r="28" spans="1:6" ht="12.75">
      <c r="A28" s="22">
        <v>38920</v>
      </c>
      <c r="B28" s="15">
        <v>9663148.35</v>
      </c>
      <c r="C28" s="15">
        <f t="shared" si="0"/>
        <v>8846892.43</v>
      </c>
      <c r="D28" s="15">
        <v>816255.92</v>
      </c>
      <c r="E28" s="16">
        <v>750</v>
      </c>
      <c r="F28" s="15">
        <v>155.47731809523808</v>
      </c>
    </row>
    <row r="29" spans="1:6" ht="12.75">
      <c r="A29" s="22">
        <v>38927</v>
      </c>
      <c r="B29" s="15">
        <v>9090602.32</v>
      </c>
      <c r="C29" s="15">
        <f t="shared" si="0"/>
        <v>8291575.45</v>
      </c>
      <c r="D29" s="15">
        <v>799026.87</v>
      </c>
      <c r="E29" s="16">
        <v>750</v>
      </c>
      <c r="F29" s="15">
        <v>152.1955942857143</v>
      </c>
    </row>
    <row r="30" spans="1:6" ht="12.75">
      <c r="A30" s="22">
        <v>38934</v>
      </c>
      <c r="B30" s="15">
        <v>9653407.42</v>
      </c>
      <c r="C30" s="15">
        <f t="shared" si="0"/>
        <v>8834065.4</v>
      </c>
      <c r="D30" s="15">
        <v>819342.02</v>
      </c>
      <c r="E30" s="16">
        <v>750</v>
      </c>
      <c r="F30" s="15">
        <v>156.06514666666666</v>
      </c>
    </row>
    <row r="31" spans="1:6" ht="12.75">
      <c r="A31" s="22">
        <v>38941</v>
      </c>
      <c r="B31" s="15">
        <v>11822321.57</v>
      </c>
      <c r="C31" s="15">
        <f t="shared" si="0"/>
        <v>10820411.17</v>
      </c>
      <c r="D31" s="15">
        <v>1001910.4</v>
      </c>
      <c r="E31" s="16">
        <v>750</v>
      </c>
      <c r="F31" s="15">
        <v>190.8400761904762</v>
      </c>
    </row>
    <row r="32" spans="1:6" ht="12.75">
      <c r="A32" s="22">
        <v>38948</v>
      </c>
      <c r="B32" s="15">
        <v>9907810.33</v>
      </c>
      <c r="C32" s="15">
        <f t="shared" si="0"/>
        <v>9135311.82</v>
      </c>
      <c r="D32" s="15">
        <v>772498.51</v>
      </c>
      <c r="E32" s="16">
        <v>750</v>
      </c>
      <c r="F32" s="15">
        <v>147.14257333333333</v>
      </c>
    </row>
    <row r="33" spans="1:6" ht="12.75">
      <c r="A33" s="22">
        <v>38955</v>
      </c>
      <c r="B33" s="15">
        <v>9782662.209999999</v>
      </c>
      <c r="C33" s="15">
        <f t="shared" si="0"/>
        <v>8941784.28</v>
      </c>
      <c r="D33" s="15">
        <v>840877.93</v>
      </c>
      <c r="E33" s="16">
        <v>750</v>
      </c>
      <c r="F33" s="15">
        <v>160.16722476190478</v>
      </c>
    </row>
    <row r="34" spans="1:6" ht="12.75">
      <c r="A34" s="22">
        <v>38962</v>
      </c>
      <c r="B34" s="15">
        <v>11636779.72</v>
      </c>
      <c r="C34" s="15">
        <f t="shared" si="0"/>
        <v>10727941.120000001</v>
      </c>
      <c r="D34" s="15">
        <v>908838.6</v>
      </c>
      <c r="E34" s="16">
        <v>750</v>
      </c>
      <c r="F34" s="15">
        <v>173.1121142857143</v>
      </c>
    </row>
    <row r="35" spans="1:6" ht="12.75">
      <c r="A35" s="22">
        <v>38969</v>
      </c>
      <c r="B35" s="15">
        <v>12944994.709999999</v>
      </c>
      <c r="C35" s="15">
        <f t="shared" si="0"/>
        <v>11947883.479999999</v>
      </c>
      <c r="D35" s="15">
        <v>997111.23</v>
      </c>
      <c r="E35" s="16">
        <v>750</v>
      </c>
      <c r="F35" s="15">
        <v>189.92594857142856</v>
      </c>
    </row>
    <row r="36" spans="1:6" ht="12.75">
      <c r="A36" s="22">
        <v>38976</v>
      </c>
      <c r="B36" s="15">
        <v>10257226.510000002</v>
      </c>
      <c r="C36" s="15">
        <f t="shared" si="0"/>
        <v>9484362.900000002</v>
      </c>
      <c r="D36" s="15">
        <v>772863.61</v>
      </c>
      <c r="E36" s="16">
        <v>750</v>
      </c>
      <c r="F36" s="15">
        <v>147.21211619047617</v>
      </c>
    </row>
    <row r="37" spans="1:6" ht="12.75">
      <c r="A37" s="22">
        <v>38983</v>
      </c>
      <c r="B37" s="15">
        <v>9428653.43</v>
      </c>
      <c r="C37" s="15">
        <f t="shared" si="0"/>
        <v>8639750.27</v>
      </c>
      <c r="D37" s="15">
        <v>788903.16</v>
      </c>
      <c r="E37" s="16">
        <v>750</v>
      </c>
      <c r="F37" s="15">
        <v>150.26726857142856</v>
      </c>
    </row>
    <row r="38" spans="1:6" ht="12.75">
      <c r="A38" s="22">
        <v>38990</v>
      </c>
      <c r="B38" s="15">
        <v>10607690.16</v>
      </c>
      <c r="C38" s="15">
        <f t="shared" si="0"/>
        <v>9751646.71</v>
      </c>
      <c r="D38" s="15">
        <v>856043.45</v>
      </c>
      <c r="E38" s="16">
        <v>750</v>
      </c>
      <c r="F38" s="15">
        <v>163.05589523809522</v>
      </c>
    </row>
    <row r="39" spans="1:6" ht="12.75">
      <c r="A39" s="22">
        <v>38997</v>
      </c>
      <c r="B39" s="15">
        <v>10159789.04</v>
      </c>
      <c r="C39" s="15">
        <f t="shared" si="0"/>
        <v>9313195.059999999</v>
      </c>
      <c r="D39" s="15">
        <v>846593.98</v>
      </c>
      <c r="E39" s="16">
        <v>750</v>
      </c>
      <c r="F39" s="15">
        <v>161.2559961904762</v>
      </c>
    </row>
    <row r="40" spans="1:6" ht="12.75">
      <c r="A40" s="22">
        <v>39004</v>
      </c>
      <c r="B40" s="15">
        <v>9867963.469999999</v>
      </c>
      <c r="C40" s="15">
        <f t="shared" si="0"/>
        <v>9054855.03</v>
      </c>
      <c r="D40" s="15">
        <v>813108.44</v>
      </c>
      <c r="E40" s="16">
        <v>750</v>
      </c>
      <c r="F40" s="15">
        <v>154.8777980952381</v>
      </c>
    </row>
    <row r="41" spans="1:6" ht="12.75">
      <c r="A41" s="22">
        <v>39011</v>
      </c>
      <c r="B41" s="15">
        <v>10029867.14</v>
      </c>
      <c r="C41" s="15">
        <f t="shared" si="0"/>
        <v>9208957.120000001</v>
      </c>
      <c r="D41" s="15">
        <v>820910.02</v>
      </c>
      <c r="E41" s="16">
        <v>750</v>
      </c>
      <c r="F41" s="15">
        <v>156.36381333333333</v>
      </c>
    </row>
    <row r="42" spans="1:6" ht="12.75">
      <c r="A42" s="22">
        <v>39018</v>
      </c>
      <c r="B42" s="15">
        <v>9317373.55</v>
      </c>
      <c r="C42" s="15">
        <f t="shared" si="0"/>
        <v>8605648.06</v>
      </c>
      <c r="D42" s="15">
        <v>711725.49</v>
      </c>
      <c r="E42" s="16">
        <v>750</v>
      </c>
      <c r="F42" s="15">
        <v>135.56676</v>
      </c>
    </row>
    <row r="43" spans="1:6" ht="12.75">
      <c r="A43" s="22">
        <v>39025</v>
      </c>
      <c r="B43" s="15">
        <v>9207240.129999999</v>
      </c>
      <c r="C43" s="15">
        <f t="shared" si="0"/>
        <v>8433770.2</v>
      </c>
      <c r="D43" s="15">
        <v>773469.93</v>
      </c>
      <c r="E43" s="16">
        <v>750</v>
      </c>
      <c r="F43" s="15">
        <v>147.3276057142857</v>
      </c>
    </row>
    <row r="44" spans="1:6" ht="12.75">
      <c r="A44" s="22">
        <v>39032</v>
      </c>
      <c r="B44" s="15">
        <v>10341494.65</v>
      </c>
      <c r="C44" s="15">
        <f t="shared" si="0"/>
        <v>9563448.870000001</v>
      </c>
      <c r="D44" s="15">
        <v>778045.78</v>
      </c>
      <c r="E44" s="16">
        <v>750</v>
      </c>
      <c r="F44" s="15">
        <v>148.1991961904762</v>
      </c>
    </row>
    <row r="45" spans="1:6" ht="12.75">
      <c r="A45" s="22">
        <v>39039</v>
      </c>
      <c r="B45" s="15">
        <v>9346397.52</v>
      </c>
      <c r="C45" s="15">
        <f t="shared" si="0"/>
        <v>8616261.02</v>
      </c>
      <c r="D45" s="15">
        <v>730136.5</v>
      </c>
      <c r="E45" s="16">
        <v>750</v>
      </c>
      <c r="F45" s="15">
        <v>139.07361904761905</v>
      </c>
    </row>
    <row r="46" spans="1:6" ht="12.75">
      <c r="A46" s="22">
        <v>39046</v>
      </c>
      <c r="B46" s="15">
        <v>8825000.05</v>
      </c>
      <c r="C46" s="15">
        <f t="shared" si="0"/>
        <v>8086684.920000001</v>
      </c>
      <c r="D46" s="15">
        <v>738315.13</v>
      </c>
      <c r="E46" s="16">
        <v>750</v>
      </c>
      <c r="F46" s="15">
        <v>140.63145333333333</v>
      </c>
    </row>
    <row r="47" spans="1:6" ht="12.75">
      <c r="A47" s="22">
        <v>39053</v>
      </c>
      <c r="B47" s="15">
        <v>8465740.57</v>
      </c>
      <c r="C47" s="15">
        <f t="shared" si="0"/>
        <v>7752977.33</v>
      </c>
      <c r="D47" s="15">
        <v>712763.24</v>
      </c>
      <c r="E47" s="16">
        <v>750</v>
      </c>
      <c r="F47" s="15">
        <v>135.76442666666665</v>
      </c>
    </row>
    <row r="48" spans="1:6" ht="12.75">
      <c r="A48" s="22">
        <v>39060</v>
      </c>
      <c r="B48" s="15">
        <v>7871734.970000001</v>
      </c>
      <c r="C48" s="15">
        <f t="shared" si="0"/>
        <v>7202573.23</v>
      </c>
      <c r="D48" s="15">
        <v>669161.74</v>
      </c>
      <c r="E48" s="16">
        <v>750</v>
      </c>
      <c r="F48" s="15">
        <v>127.45937904761905</v>
      </c>
    </row>
    <row r="49" spans="1:6" ht="12.75">
      <c r="A49" s="22">
        <v>39067</v>
      </c>
      <c r="B49" s="15">
        <v>7819279.0600000005</v>
      </c>
      <c r="C49" s="15">
        <f t="shared" si="0"/>
        <v>7172502.540000001</v>
      </c>
      <c r="D49" s="15">
        <v>646776.52</v>
      </c>
      <c r="E49" s="16">
        <v>750</v>
      </c>
      <c r="F49" s="15">
        <v>123.19552761904762</v>
      </c>
    </row>
    <row r="50" spans="1:6" ht="12.75">
      <c r="A50" s="22">
        <v>39074</v>
      </c>
      <c r="B50" s="15">
        <v>7209619.930000001</v>
      </c>
      <c r="C50" s="15">
        <f t="shared" si="0"/>
        <v>6618471.69</v>
      </c>
      <c r="D50" s="15">
        <v>591148.24</v>
      </c>
      <c r="E50" s="16">
        <v>750</v>
      </c>
      <c r="F50" s="15">
        <v>112.59966476190476</v>
      </c>
    </row>
    <row r="51" spans="1:6" ht="12.75">
      <c r="A51" s="22">
        <v>39081</v>
      </c>
      <c r="B51" s="15">
        <v>9057959.09</v>
      </c>
      <c r="C51" s="15">
        <f t="shared" si="0"/>
        <v>8303914.01</v>
      </c>
      <c r="D51" s="15">
        <v>754045.08</v>
      </c>
      <c r="E51" s="16">
        <v>750</v>
      </c>
      <c r="F51" s="15">
        <v>143.62763428571427</v>
      </c>
    </row>
    <row r="52" spans="1:6" ht="12.75">
      <c r="A52" s="22">
        <v>39088</v>
      </c>
      <c r="B52" s="15">
        <v>10998020.28</v>
      </c>
      <c r="C52" s="15">
        <f t="shared" si="0"/>
        <v>10108619.93</v>
      </c>
      <c r="D52" s="15">
        <v>889400.35</v>
      </c>
      <c r="E52" s="16">
        <v>750</v>
      </c>
      <c r="F52" s="15">
        <v>169.40959047619046</v>
      </c>
    </row>
    <row r="53" spans="1:6" ht="12.75">
      <c r="A53" s="22">
        <v>39095</v>
      </c>
      <c r="B53" s="15">
        <v>8669288.59</v>
      </c>
      <c r="C53" s="15">
        <f t="shared" si="0"/>
        <v>7994563.21</v>
      </c>
      <c r="D53" s="15">
        <v>674725.38</v>
      </c>
      <c r="E53" s="16">
        <v>750</v>
      </c>
      <c r="F53" s="15">
        <v>128.51912</v>
      </c>
    </row>
    <row r="54" spans="1:6" ht="12.75">
      <c r="A54" s="22">
        <v>39102</v>
      </c>
      <c r="B54" s="15">
        <v>8603828.38</v>
      </c>
      <c r="C54" s="15">
        <f t="shared" si="0"/>
        <v>7908572.760000001</v>
      </c>
      <c r="D54" s="15">
        <v>695255.62</v>
      </c>
      <c r="E54" s="16">
        <v>750</v>
      </c>
      <c r="F54" s="15">
        <v>132.42964190476192</v>
      </c>
    </row>
    <row r="55" spans="1:6" ht="12.75">
      <c r="A55" s="22">
        <v>39109</v>
      </c>
      <c r="B55" s="15">
        <v>9300155.549999999</v>
      </c>
      <c r="C55" s="15">
        <f t="shared" si="0"/>
        <v>8653966.059999999</v>
      </c>
      <c r="D55" s="15">
        <v>646189.49</v>
      </c>
      <c r="E55" s="16">
        <v>750</v>
      </c>
      <c r="F55" s="15">
        <v>123.08371238095238</v>
      </c>
    </row>
    <row r="56" spans="1:6" ht="12.75">
      <c r="A56" s="22">
        <v>39116</v>
      </c>
      <c r="B56" s="15">
        <v>8846170.4</v>
      </c>
      <c r="C56" s="15">
        <f t="shared" si="0"/>
        <v>8106712.19</v>
      </c>
      <c r="D56" s="15">
        <v>739458.21</v>
      </c>
      <c r="E56" s="16">
        <v>750</v>
      </c>
      <c r="F56" s="15">
        <v>140.84918285714286</v>
      </c>
    </row>
    <row r="57" spans="1:6" ht="12.75">
      <c r="A57" s="22">
        <v>39123</v>
      </c>
      <c r="B57" s="15">
        <v>9184464.049999999</v>
      </c>
      <c r="C57" s="15">
        <f t="shared" si="0"/>
        <v>8419005.59</v>
      </c>
      <c r="D57" s="15">
        <v>765458.46</v>
      </c>
      <c r="E57" s="16">
        <v>750</v>
      </c>
      <c r="F57" s="15">
        <v>145.80161142857145</v>
      </c>
    </row>
    <row r="58" spans="1:6" ht="12.75">
      <c r="A58" s="22">
        <v>39130</v>
      </c>
      <c r="B58" s="15">
        <v>8444379.969999999</v>
      </c>
      <c r="C58" s="15">
        <f t="shared" si="0"/>
        <v>7752306.769999999</v>
      </c>
      <c r="D58" s="15">
        <v>692073.2</v>
      </c>
      <c r="E58" s="16">
        <v>750</v>
      </c>
      <c r="F58" s="15">
        <v>131.82346666666666</v>
      </c>
    </row>
    <row r="59" spans="1:6" ht="12.75">
      <c r="A59" s="22">
        <v>39137</v>
      </c>
      <c r="B59" s="15">
        <v>10399048.65</v>
      </c>
      <c r="C59" s="15">
        <f t="shared" si="0"/>
        <v>9592988.34</v>
      </c>
      <c r="D59" s="15">
        <v>806060.31</v>
      </c>
      <c r="E59" s="16">
        <v>750</v>
      </c>
      <c r="F59" s="15">
        <v>153.53529714285713</v>
      </c>
    </row>
    <row r="60" spans="1:6" ht="12.75">
      <c r="A60" s="22">
        <v>39144</v>
      </c>
      <c r="B60" s="15">
        <v>9826180.33</v>
      </c>
      <c r="C60" s="15">
        <f t="shared" si="0"/>
        <v>8990431.03</v>
      </c>
      <c r="D60" s="15">
        <v>835749.3</v>
      </c>
      <c r="E60" s="16">
        <v>750</v>
      </c>
      <c r="F60" s="15">
        <v>159.19034285714284</v>
      </c>
    </row>
    <row r="61" spans="1:6" ht="12.75">
      <c r="A61" s="22">
        <v>39151</v>
      </c>
      <c r="B61" s="15">
        <v>9791302.940000001</v>
      </c>
      <c r="C61" s="15">
        <f t="shared" si="0"/>
        <v>8993417.110000001</v>
      </c>
      <c r="D61" s="15">
        <v>797885.83</v>
      </c>
      <c r="E61" s="16">
        <v>750</v>
      </c>
      <c r="F61" s="15">
        <v>151.9782533333333</v>
      </c>
    </row>
    <row r="62" spans="1:6" ht="12.75">
      <c r="A62" s="22">
        <v>39158</v>
      </c>
      <c r="B62" s="15">
        <v>8339666.529999999</v>
      </c>
      <c r="C62" s="15">
        <f t="shared" si="0"/>
        <v>7619733.76</v>
      </c>
      <c r="D62" s="15">
        <v>719932.77</v>
      </c>
      <c r="E62" s="16">
        <v>750</v>
      </c>
      <c r="F62" s="15">
        <v>137.13005142857145</v>
      </c>
    </row>
    <row r="63" spans="1:6" ht="12.75">
      <c r="A63" s="25">
        <v>39165</v>
      </c>
      <c r="B63" s="23">
        <v>9994532.61</v>
      </c>
      <c r="C63" s="15">
        <f t="shared" si="0"/>
        <v>9197689.969999999</v>
      </c>
      <c r="D63" s="23">
        <v>796842.64</v>
      </c>
      <c r="E63" s="16">
        <v>750</v>
      </c>
      <c r="F63" s="15">
        <v>151.77955047619048</v>
      </c>
    </row>
    <row r="64" spans="1:6" ht="12.75">
      <c r="A64" s="34">
        <v>39172</v>
      </c>
      <c r="B64" s="23">
        <v>9996183.899999999</v>
      </c>
      <c r="C64" s="15">
        <f t="shared" si="0"/>
        <v>9189729.589999998</v>
      </c>
      <c r="D64" s="23">
        <v>806454.31</v>
      </c>
      <c r="E64" s="16">
        <v>750</v>
      </c>
      <c r="F64" s="15">
        <v>153.61034476190474</v>
      </c>
    </row>
    <row r="66" spans="1:6" ht="13.5" thickBot="1">
      <c r="A66" s="25" t="s">
        <v>12</v>
      </c>
      <c r="B66" s="17">
        <f>SUM(B26:B64)</f>
        <v>374100108.79999995</v>
      </c>
      <c r="C66" s="17">
        <f>SUM(C26:C64)</f>
        <v>343602766.0299999</v>
      </c>
      <c r="D66" s="17">
        <f>SUM(D26:D64)</f>
        <v>30497342.76999999</v>
      </c>
      <c r="E66" s="24">
        <f>SUM(E26:E64)/COUNT(E26:E64)</f>
        <v>750</v>
      </c>
      <c r="F66" s="17">
        <v>150</v>
      </c>
    </row>
    <row r="67" spans="2:4" ht="12.75" customHeight="1" thickTop="1">
      <c r="B67" s="18"/>
      <c r="C67" s="18"/>
      <c r="D67" s="18"/>
    </row>
    <row r="68" spans="1:4" s="21" customFormat="1" ht="12.75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4.7109375" style="3" customWidth="1"/>
    <col min="2" max="5" width="14.7109375" style="15" customWidth="1"/>
    <col min="6" max="6" width="14.7109375" style="16" customWidth="1"/>
    <col min="7" max="7" width="14.7109375" style="15" customWidth="1"/>
  </cols>
  <sheetData>
    <row r="1" spans="1:12" ht="18">
      <c r="A1" s="35" t="s">
        <v>15</v>
      </c>
      <c r="B1" s="35"/>
      <c r="C1" s="35"/>
      <c r="D1" s="35"/>
      <c r="E1" s="35"/>
      <c r="F1" s="35"/>
      <c r="G1" s="35"/>
      <c r="H1" s="26"/>
      <c r="I1" s="26"/>
      <c r="J1" s="26"/>
      <c r="K1" s="26"/>
      <c r="L1" s="26"/>
    </row>
    <row r="2" spans="1:12" ht="15">
      <c r="A2" s="36" t="s">
        <v>16</v>
      </c>
      <c r="B2" s="36"/>
      <c r="C2" s="36"/>
      <c r="D2" s="36"/>
      <c r="E2" s="36"/>
      <c r="F2" s="36"/>
      <c r="G2" s="36"/>
      <c r="H2" s="27"/>
      <c r="I2" s="27"/>
      <c r="J2" s="27"/>
      <c r="K2" s="27"/>
      <c r="L2" s="27"/>
    </row>
    <row r="3" spans="1:12" s="1" customFormat="1" ht="15">
      <c r="A3" s="36" t="s">
        <v>17</v>
      </c>
      <c r="B3" s="36"/>
      <c r="C3" s="36"/>
      <c r="D3" s="36"/>
      <c r="E3" s="36"/>
      <c r="F3" s="36"/>
      <c r="G3" s="36"/>
      <c r="H3" s="27"/>
      <c r="I3" s="27"/>
      <c r="J3" s="27"/>
      <c r="K3" s="27"/>
      <c r="L3" s="27"/>
    </row>
    <row r="4" spans="1:12" s="1" customFormat="1" ht="14.25" customHeight="1">
      <c r="A4" s="37" t="s">
        <v>18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</row>
    <row r="5" spans="1:12" s="1" customFormat="1" ht="14.25">
      <c r="A5" s="38" t="s">
        <v>19</v>
      </c>
      <c r="B5" s="38"/>
      <c r="C5" s="38"/>
      <c r="D5" s="38"/>
      <c r="E5" s="38"/>
      <c r="F5" s="38"/>
      <c r="G5" s="38"/>
      <c r="H5" s="29"/>
      <c r="I5" s="29"/>
      <c r="J5" s="29"/>
      <c r="K5" s="29"/>
      <c r="L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27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42091</v>
      </c>
      <c r="B13" s="15">
        <v>15597812</v>
      </c>
      <c r="C13" s="15">
        <v>140901.39</v>
      </c>
      <c r="D13" s="15">
        <f aca="true" t="shared" si="0" ref="D13:D65">+B13-C13-E13</f>
        <v>14262610.61</v>
      </c>
      <c r="E13" s="15">
        <v>1194300</v>
      </c>
      <c r="F13" s="16">
        <v>802</v>
      </c>
      <c r="G13" s="15">
        <v>213</v>
      </c>
    </row>
    <row r="14" spans="1:7" ht="12.75">
      <c r="A14" s="22">
        <f aca="true" t="shared" si="1" ref="A14:A65">+A13+7</f>
        <v>42098</v>
      </c>
      <c r="B14" s="15">
        <v>17414969</v>
      </c>
      <c r="C14" s="15">
        <f>180866.07-14600</f>
        <v>166266.07</v>
      </c>
      <c r="D14" s="15">
        <f t="shared" si="0"/>
        <v>16045956.93</v>
      </c>
      <c r="E14" s="15">
        <v>1202746</v>
      </c>
      <c r="F14" s="16">
        <v>802</v>
      </c>
      <c r="G14" s="15">
        <v>214</v>
      </c>
    </row>
    <row r="15" spans="1:7" ht="12.75">
      <c r="A15" s="22">
        <f t="shared" si="1"/>
        <v>42105</v>
      </c>
      <c r="B15" s="15">
        <v>16764697</v>
      </c>
      <c r="C15" s="15">
        <v>173587.21</v>
      </c>
      <c r="D15" s="15">
        <f t="shared" si="0"/>
        <v>15355509.79</v>
      </c>
      <c r="E15" s="15">
        <v>1235600</v>
      </c>
      <c r="F15" s="16">
        <v>802</v>
      </c>
      <c r="G15" s="15">
        <v>220</v>
      </c>
    </row>
    <row r="16" spans="1:7" ht="12.75">
      <c r="A16" s="22">
        <f t="shared" si="1"/>
        <v>42112</v>
      </c>
      <c r="B16" s="15">
        <v>15716962</v>
      </c>
      <c r="C16" s="15">
        <v>160368.65</v>
      </c>
      <c r="D16" s="15">
        <f t="shared" si="0"/>
        <v>14496940.35</v>
      </c>
      <c r="E16" s="15">
        <v>1059653</v>
      </c>
      <c r="F16" s="16">
        <v>802</v>
      </c>
      <c r="G16" s="15">
        <v>189</v>
      </c>
    </row>
    <row r="17" spans="1:7" ht="12.75">
      <c r="A17" s="22">
        <f t="shared" si="1"/>
        <v>42119</v>
      </c>
      <c r="B17" s="15">
        <v>15586679</v>
      </c>
      <c r="C17" s="15">
        <v>149338.56</v>
      </c>
      <c r="D17" s="15">
        <f t="shared" si="0"/>
        <v>14267122.44</v>
      </c>
      <c r="E17" s="15">
        <v>1170218</v>
      </c>
      <c r="F17" s="16">
        <v>802</v>
      </c>
      <c r="G17" s="15">
        <v>208</v>
      </c>
    </row>
    <row r="18" spans="1:7" ht="12.75">
      <c r="A18" s="22">
        <f t="shared" si="1"/>
        <v>42126</v>
      </c>
      <c r="B18" s="15">
        <v>17268612</v>
      </c>
      <c r="C18" s="15">
        <f>202969.74-19861</f>
        <v>183108.74</v>
      </c>
      <c r="D18" s="15">
        <f t="shared" si="0"/>
        <v>15839616.260000002</v>
      </c>
      <c r="E18" s="15">
        <v>1245887</v>
      </c>
      <c r="F18" s="16">
        <v>802</v>
      </c>
      <c r="G18" s="15">
        <v>222</v>
      </c>
    </row>
    <row r="19" spans="1:7" ht="12.75">
      <c r="A19" s="22">
        <f t="shared" si="1"/>
        <v>42133</v>
      </c>
      <c r="B19" s="15">
        <v>14496349</v>
      </c>
      <c r="C19" s="15">
        <v>159932.11</v>
      </c>
      <c r="D19" s="15">
        <f t="shared" si="0"/>
        <v>13304254.89</v>
      </c>
      <c r="E19" s="15">
        <v>1032162</v>
      </c>
      <c r="F19" s="16">
        <v>802</v>
      </c>
      <c r="G19" s="15">
        <v>184</v>
      </c>
    </row>
    <row r="20" spans="1:7" ht="12.75">
      <c r="A20" s="22">
        <f t="shared" si="1"/>
        <v>42140</v>
      </c>
      <c r="B20" s="15">
        <v>15064972</v>
      </c>
      <c r="C20" s="15">
        <v>172514.21</v>
      </c>
      <c r="D20" s="15">
        <f t="shared" si="0"/>
        <v>13825908.79</v>
      </c>
      <c r="E20" s="15">
        <v>1066549</v>
      </c>
      <c r="F20" s="16">
        <v>802</v>
      </c>
      <c r="G20" s="15">
        <v>190</v>
      </c>
    </row>
    <row r="21" spans="1:7" ht="12.75">
      <c r="A21" s="22">
        <f t="shared" si="1"/>
        <v>42147</v>
      </c>
      <c r="B21" s="15">
        <v>14979311</v>
      </c>
      <c r="C21" s="15">
        <v>162091.67</v>
      </c>
      <c r="D21" s="15">
        <f t="shared" si="0"/>
        <v>13726730.33</v>
      </c>
      <c r="E21" s="15">
        <v>1090489</v>
      </c>
      <c r="F21" s="16">
        <v>802</v>
      </c>
      <c r="G21" s="15">
        <v>194</v>
      </c>
    </row>
    <row r="22" spans="1:7" ht="12.75">
      <c r="A22" s="22">
        <f t="shared" si="1"/>
        <v>42154</v>
      </c>
      <c r="B22" s="15">
        <v>16806446</v>
      </c>
      <c r="C22" s="15">
        <v>205734.18</v>
      </c>
      <c r="D22" s="15">
        <f t="shared" si="0"/>
        <v>15379877.82</v>
      </c>
      <c r="E22" s="15">
        <v>1220834</v>
      </c>
      <c r="F22" s="16">
        <v>802</v>
      </c>
      <c r="G22" s="15">
        <v>217</v>
      </c>
    </row>
    <row r="23" spans="1:7" ht="12.75">
      <c r="A23" s="22">
        <f t="shared" si="1"/>
        <v>42161</v>
      </c>
      <c r="B23" s="15">
        <v>16188403</v>
      </c>
      <c r="C23" s="15">
        <f>164422.3-23965</f>
        <v>140457.3</v>
      </c>
      <c r="D23" s="15">
        <f t="shared" si="0"/>
        <v>14853838.7</v>
      </c>
      <c r="E23" s="15">
        <v>1194107</v>
      </c>
      <c r="F23" s="16">
        <v>802</v>
      </c>
      <c r="G23" s="15">
        <v>213</v>
      </c>
    </row>
    <row r="24" spans="1:7" ht="12.75">
      <c r="A24" s="22">
        <f t="shared" si="1"/>
        <v>42168</v>
      </c>
      <c r="B24" s="15">
        <v>14821069</v>
      </c>
      <c r="C24" s="15">
        <v>158384.86</v>
      </c>
      <c r="D24" s="15">
        <f t="shared" si="0"/>
        <v>13640214.14</v>
      </c>
      <c r="E24" s="15">
        <v>1022470</v>
      </c>
      <c r="F24" s="16">
        <v>802</v>
      </c>
      <c r="G24" s="15">
        <v>182</v>
      </c>
    </row>
    <row r="25" spans="1:7" ht="12.75">
      <c r="A25" s="22">
        <f t="shared" si="1"/>
        <v>42175</v>
      </c>
      <c r="B25" s="15">
        <v>15500926</v>
      </c>
      <c r="C25" s="15">
        <v>142799.5</v>
      </c>
      <c r="D25" s="15">
        <f t="shared" si="0"/>
        <v>14264484.5</v>
      </c>
      <c r="E25" s="15">
        <v>1093642</v>
      </c>
      <c r="F25" s="16">
        <v>802</v>
      </c>
      <c r="G25" s="15">
        <v>195</v>
      </c>
    </row>
    <row r="26" spans="1:7" ht="12.75">
      <c r="A26" s="22">
        <f t="shared" si="1"/>
        <v>42182</v>
      </c>
      <c r="B26" s="15">
        <v>16002935</v>
      </c>
      <c r="C26" s="15">
        <v>162214.67</v>
      </c>
      <c r="D26" s="15">
        <f t="shared" si="0"/>
        <v>14715425.33</v>
      </c>
      <c r="E26" s="15">
        <v>1125295</v>
      </c>
      <c r="F26" s="16">
        <v>802</v>
      </c>
      <c r="G26" s="15">
        <v>200</v>
      </c>
    </row>
    <row r="27" spans="1:7" ht="12.75">
      <c r="A27" s="22">
        <f t="shared" si="1"/>
        <v>42189</v>
      </c>
      <c r="B27" s="15">
        <v>19363853</v>
      </c>
      <c r="C27" s="15">
        <f>238277.2-19865</f>
        <v>218412.2</v>
      </c>
      <c r="D27" s="15">
        <f t="shared" si="0"/>
        <v>17705784.8</v>
      </c>
      <c r="E27" s="15">
        <v>1439656</v>
      </c>
      <c r="F27" s="16">
        <v>802</v>
      </c>
      <c r="G27" s="15">
        <v>256</v>
      </c>
    </row>
    <row r="28" spans="1:7" ht="12.75">
      <c r="A28" s="22">
        <f t="shared" si="1"/>
        <v>42196</v>
      </c>
      <c r="B28" s="15">
        <v>15554142</v>
      </c>
      <c r="C28" s="15">
        <v>169912.18</v>
      </c>
      <c r="D28" s="15">
        <f t="shared" si="0"/>
        <v>14191932.82</v>
      </c>
      <c r="E28" s="15">
        <v>1192297</v>
      </c>
      <c r="F28" s="16">
        <v>802</v>
      </c>
      <c r="G28" s="15">
        <v>212</v>
      </c>
    </row>
    <row r="29" spans="1:7" ht="12.75">
      <c r="A29" s="22">
        <f t="shared" si="1"/>
        <v>42203</v>
      </c>
      <c r="B29" s="15">
        <v>15229665</v>
      </c>
      <c r="C29" s="15">
        <v>170901.85</v>
      </c>
      <c r="D29" s="15">
        <f t="shared" si="0"/>
        <v>13899870.15</v>
      </c>
      <c r="E29" s="15">
        <v>1158893</v>
      </c>
      <c r="F29" s="16">
        <v>802</v>
      </c>
      <c r="G29" s="15">
        <v>206</v>
      </c>
    </row>
    <row r="30" spans="1:7" ht="12.75">
      <c r="A30" s="22">
        <f t="shared" si="1"/>
        <v>42210</v>
      </c>
      <c r="B30" s="15">
        <v>15166949</v>
      </c>
      <c r="C30" s="15">
        <v>162082.67</v>
      </c>
      <c r="D30" s="15">
        <f t="shared" si="0"/>
        <v>13902552.33</v>
      </c>
      <c r="E30" s="15">
        <v>1102314</v>
      </c>
      <c r="F30" s="16">
        <v>802</v>
      </c>
      <c r="G30" s="15">
        <v>196</v>
      </c>
    </row>
    <row r="31" spans="1:7" ht="12.75">
      <c r="A31" s="22">
        <f t="shared" si="1"/>
        <v>42217</v>
      </c>
      <c r="B31" s="15">
        <v>15355960</v>
      </c>
      <c r="C31" s="15">
        <f>170487.89-18610</f>
        <v>151877.89</v>
      </c>
      <c r="D31" s="15">
        <f t="shared" si="0"/>
        <v>14132656.11</v>
      </c>
      <c r="E31" s="15">
        <v>1071426</v>
      </c>
      <c r="F31" s="16">
        <f>5614/7</f>
        <v>802</v>
      </c>
      <c r="G31" s="15">
        <v>191</v>
      </c>
    </row>
    <row r="32" spans="1:7" ht="12.75">
      <c r="A32" s="22">
        <f t="shared" si="1"/>
        <v>42224</v>
      </c>
      <c r="B32" s="15">
        <v>15223734</v>
      </c>
      <c r="C32" s="15">
        <v>172665.48</v>
      </c>
      <c r="D32" s="15">
        <f t="shared" si="0"/>
        <v>13943321.52</v>
      </c>
      <c r="E32" s="15">
        <v>1107747</v>
      </c>
      <c r="F32" s="16">
        <v>802</v>
      </c>
      <c r="G32" s="15">
        <v>197</v>
      </c>
    </row>
    <row r="33" spans="1:7" ht="12.75">
      <c r="A33" s="22">
        <f t="shared" si="1"/>
        <v>42231</v>
      </c>
      <c r="B33" s="15">
        <v>15493421</v>
      </c>
      <c r="C33" s="15">
        <v>163620.75</v>
      </c>
      <c r="D33" s="15">
        <f t="shared" si="0"/>
        <v>14276161.25</v>
      </c>
      <c r="E33" s="15">
        <v>1053639</v>
      </c>
      <c r="F33" s="16">
        <v>802</v>
      </c>
      <c r="G33" s="15">
        <v>188</v>
      </c>
    </row>
    <row r="34" spans="1:7" ht="12.75">
      <c r="A34" s="22">
        <f t="shared" si="1"/>
        <v>42238</v>
      </c>
      <c r="B34" s="15">
        <v>14545899</v>
      </c>
      <c r="C34" s="15">
        <v>162676.62</v>
      </c>
      <c r="D34" s="15">
        <f t="shared" si="0"/>
        <v>13325117.38</v>
      </c>
      <c r="E34" s="15">
        <v>1058105</v>
      </c>
      <c r="F34" s="16">
        <v>802</v>
      </c>
      <c r="G34" s="15">
        <v>188</v>
      </c>
    </row>
    <row r="35" spans="1:7" ht="12.75">
      <c r="A35" s="22">
        <f t="shared" si="1"/>
        <v>42245</v>
      </c>
      <c r="B35" s="15">
        <v>15338770</v>
      </c>
      <c r="C35" s="15">
        <v>150132.3</v>
      </c>
      <c r="D35" s="15">
        <f t="shared" si="0"/>
        <v>14083778.7</v>
      </c>
      <c r="E35" s="15">
        <v>1104859</v>
      </c>
      <c r="F35" s="16">
        <v>802</v>
      </c>
      <c r="G35" s="15">
        <v>197</v>
      </c>
    </row>
    <row r="36" spans="1:7" ht="12.75">
      <c r="A36" s="22">
        <f t="shared" si="1"/>
        <v>42252</v>
      </c>
      <c r="B36" s="15">
        <v>15482986</v>
      </c>
      <c r="C36" s="15">
        <f>149735.71-26549</f>
        <v>123186.70999999999</v>
      </c>
      <c r="D36" s="15">
        <f t="shared" si="0"/>
        <v>14247789.29</v>
      </c>
      <c r="E36" s="15">
        <v>1112010</v>
      </c>
      <c r="F36" s="16">
        <v>802</v>
      </c>
      <c r="G36" s="15">
        <v>198</v>
      </c>
    </row>
    <row r="37" spans="1:7" ht="12.75">
      <c r="A37" s="22">
        <f t="shared" si="1"/>
        <v>42259</v>
      </c>
      <c r="B37" s="15">
        <v>17413771</v>
      </c>
      <c r="C37" s="15">
        <v>175076.51</v>
      </c>
      <c r="D37" s="15">
        <f t="shared" si="0"/>
        <v>15970167.489999998</v>
      </c>
      <c r="E37" s="15">
        <v>1268527</v>
      </c>
      <c r="F37" s="16">
        <v>802</v>
      </c>
      <c r="G37" s="15">
        <v>226</v>
      </c>
    </row>
    <row r="38" spans="1:7" ht="12.75">
      <c r="A38" s="22">
        <f t="shared" si="1"/>
        <v>42266</v>
      </c>
      <c r="B38" s="15">
        <v>14168664</v>
      </c>
      <c r="C38" s="15">
        <v>151638.73</v>
      </c>
      <c r="D38" s="15">
        <f t="shared" si="0"/>
        <v>13029028.27</v>
      </c>
      <c r="E38" s="15">
        <v>987997</v>
      </c>
      <c r="F38" s="16">
        <v>802</v>
      </c>
      <c r="G38" s="15">
        <v>176</v>
      </c>
    </row>
    <row r="39" spans="1:7" ht="12.75">
      <c r="A39" s="22">
        <f t="shared" si="1"/>
        <v>42273</v>
      </c>
      <c r="B39" s="15">
        <v>14848226</v>
      </c>
      <c r="C39" s="15">
        <v>103866.5</v>
      </c>
      <c r="D39" s="15">
        <f t="shared" si="0"/>
        <v>13725242.5</v>
      </c>
      <c r="E39" s="15">
        <v>1019117</v>
      </c>
      <c r="F39" s="16">
        <v>802</v>
      </c>
      <c r="G39" s="15">
        <v>182</v>
      </c>
    </row>
    <row r="40" spans="1:7" ht="12.75">
      <c r="A40" s="22">
        <f t="shared" si="1"/>
        <v>42280</v>
      </c>
      <c r="B40" s="15">
        <v>15149235</v>
      </c>
      <c r="C40" s="15">
        <v>162837.35</v>
      </c>
      <c r="D40" s="15">
        <f t="shared" si="0"/>
        <v>13959887.65</v>
      </c>
      <c r="E40" s="15">
        <v>1026510</v>
      </c>
      <c r="F40" s="16">
        <v>802</v>
      </c>
      <c r="G40" s="15">
        <v>183</v>
      </c>
    </row>
    <row r="41" spans="1:7" ht="12.75">
      <c r="A41" s="22">
        <f t="shared" si="1"/>
        <v>42287</v>
      </c>
      <c r="B41" s="15">
        <v>13324239</v>
      </c>
      <c r="C41" s="15">
        <f>132397.58-19099</f>
        <v>113298.57999999999</v>
      </c>
      <c r="D41" s="15">
        <f t="shared" si="0"/>
        <v>12299783.42</v>
      </c>
      <c r="E41" s="15">
        <v>911157</v>
      </c>
      <c r="F41" s="16">
        <v>802</v>
      </c>
      <c r="G41" s="15">
        <v>162</v>
      </c>
    </row>
    <row r="42" spans="1:7" ht="12.75">
      <c r="A42" s="22">
        <f t="shared" si="1"/>
        <v>42294</v>
      </c>
      <c r="B42" s="15">
        <v>15567492</v>
      </c>
      <c r="C42" s="15">
        <v>181159.28</v>
      </c>
      <c r="D42" s="15">
        <f t="shared" si="0"/>
        <v>14219900.72</v>
      </c>
      <c r="E42" s="15">
        <v>1166432</v>
      </c>
      <c r="F42" s="16">
        <v>802</v>
      </c>
      <c r="G42" s="15">
        <v>208</v>
      </c>
    </row>
    <row r="43" spans="1:7" ht="12.75">
      <c r="A43" s="22">
        <f t="shared" si="1"/>
        <v>42301</v>
      </c>
      <c r="B43" s="15">
        <v>13375601</v>
      </c>
      <c r="C43" s="15">
        <v>150760</v>
      </c>
      <c r="D43" s="15">
        <f t="shared" si="0"/>
        <v>12224937</v>
      </c>
      <c r="E43" s="15">
        <v>999904</v>
      </c>
      <c r="F43" s="16">
        <v>802</v>
      </c>
      <c r="G43" s="15">
        <v>178</v>
      </c>
    </row>
    <row r="44" spans="1:7" ht="12.75">
      <c r="A44" s="22">
        <f t="shared" si="1"/>
        <v>42308</v>
      </c>
      <c r="B44" s="15">
        <v>15063104</v>
      </c>
      <c r="C44" s="15">
        <v>157675</v>
      </c>
      <c r="D44" s="15">
        <f t="shared" si="0"/>
        <v>13815140</v>
      </c>
      <c r="E44" s="15">
        <v>1090289</v>
      </c>
      <c r="F44" s="16">
        <v>802</v>
      </c>
      <c r="G44" s="15">
        <v>194</v>
      </c>
    </row>
    <row r="45" spans="1:7" ht="12.75">
      <c r="A45" s="22">
        <f t="shared" si="1"/>
        <v>42315</v>
      </c>
      <c r="B45" s="15">
        <v>15104749</v>
      </c>
      <c r="C45" s="15">
        <f>137994.34-21603</f>
        <v>116391.34</v>
      </c>
      <c r="D45" s="15">
        <f t="shared" si="0"/>
        <v>13858538.66</v>
      </c>
      <c r="E45" s="15">
        <v>1129819</v>
      </c>
      <c r="F45" s="16">
        <v>802</v>
      </c>
      <c r="G45" s="15">
        <v>201</v>
      </c>
    </row>
    <row r="46" spans="1:7" ht="12.75">
      <c r="A46" s="22">
        <f t="shared" si="1"/>
        <v>42322</v>
      </c>
      <c r="B46" s="15">
        <v>14655150</v>
      </c>
      <c r="C46" s="15">
        <v>131189.23</v>
      </c>
      <c r="D46" s="15">
        <f t="shared" si="0"/>
        <v>13471484.77</v>
      </c>
      <c r="E46" s="15">
        <v>1052476</v>
      </c>
      <c r="F46" s="16">
        <v>802</v>
      </c>
      <c r="G46" s="15">
        <v>187</v>
      </c>
    </row>
    <row r="47" spans="1:7" ht="12.75">
      <c r="A47" s="22">
        <f t="shared" si="1"/>
        <v>42329</v>
      </c>
      <c r="B47" s="15">
        <v>12948696</v>
      </c>
      <c r="C47" s="15">
        <v>132522</v>
      </c>
      <c r="D47" s="15">
        <f t="shared" si="0"/>
        <v>11848411</v>
      </c>
      <c r="E47" s="15">
        <v>967763</v>
      </c>
      <c r="F47" s="16">
        <v>802</v>
      </c>
      <c r="G47" s="15">
        <v>172</v>
      </c>
    </row>
    <row r="48" spans="1:7" ht="12.75">
      <c r="A48" s="22">
        <f t="shared" si="1"/>
        <v>42336</v>
      </c>
      <c r="B48" s="15">
        <v>15454354</v>
      </c>
      <c r="C48" s="15">
        <v>168186.39</v>
      </c>
      <c r="D48" s="15">
        <f t="shared" si="0"/>
        <v>14186412.61</v>
      </c>
      <c r="E48" s="15">
        <v>1099755</v>
      </c>
      <c r="F48" s="16">
        <v>795.2857142857143</v>
      </c>
      <c r="G48" s="15">
        <v>198</v>
      </c>
    </row>
    <row r="49" spans="1:7" ht="12.75">
      <c r="A49" s="22">
        <f t="shared" si="1"/>
        <v>42343</v>
      </c>
      <c r="B49" s="15">
        <v>14498683</v>
      </c>
      <c r="C49" s="15">
        <v>146525.93</v>
      </c>
      <c r="D49" s="15">
        <f t="shared" si="0"/>
        <v>13308739.07</v>
      </c>
      <c r="E49" s="15">
        <v>1043418</v>
      </c>
      <c r="F49" s="16">
        <v>795</v>
      </c>
      <c r="G49" s="15">
        <v>187</v>
      </c>
    </row>
    <row r="50" spans="1:7" ht="12.75">
      <c r="A50" s="22">
        <f t="shared" si="1"/>
        <v>42350</v>
      </c>
      <c r="B50" s="15">
        <v>13724898</v>
      </c>
      <c r="C50" s="15">
        <v>144230.85</v>
      </c>
      <c r="D50" s="15">
        <f t="shared" si="0"/>
        <v>12560500.15</v>
      </c>
      <c r="E50" s="15">
        <v>1020167</v>
      </c>
      <c r="F50" s="16">
        <f>5565/7</f>
        <v>795</v>
      </c>
      <c r="G50" s="15">
        <v>183</v>
      </c>
    </row>
    <row r="51" spans="1:7" ht="12.75">
      <c r="A51" s="22">
        <f t="shared" si="1"/>
        <v>42357</v>
      </c>
      <c r="B51" s="15">
        <v>13495932</v>
      </c>
      <c r="C51" s="15">
        <v>134650.07</v>
      </c>
      <c r="D51" s="15">
        <f t="shared" si="0"/>
        <v>12399891.93</v>
      </c>
      <c r="E51" s="15">
        <v>961390</v>
      </c>
      <c r="F51" s="16">
        <v>795</v>
      </c>
      <c r="G51" s="15">
        <v>173</v>
      </c>
    </row>
    <row r="52" spans="1:7" ht="12.75">
      <c r="A52" s="22">
        <f t="shared" si="1"/>
        <v>42364</v>
      </c>
      <c r="B52" s="15">
        <v>14484151</v>
      </c>
      <c r="C52" s="15">
        <v>150640.1</v>
      </c>
      <c r="D52" s="15">
        <f t="shared" si="0"/>
        <v>13302379.9</v>
      </c>
      <c r="E52" s="15">
        <v>1031131</v>
      </c>
      <c r="F52" s="16">
        <f>5565/7</f>
        <v>795</v>
      </c>
      <c r="G52" s="15">
        <v>185</v>
      </c>
    </row>
    <row r="53" spans="1:7" ht="12.75">
      <c r="A53" s="22">
        <f t="shared" si="1"/>
        <v>42371</v>
      </c>
      <c r="B53" s="15">
        <v>18716983</v>
      </c>
      <c r="C53" s="15">
        <v>177092.32</v>
      </c>
      <c r="D53" s="15">
        <f t="shared" si="0"/>
        <v>17187498.68</v>
      </c>
      <c r="E53" s="15">
        <v>1352392</v>
      </c>
      <c r="F53" s="16">
        <v>795</v>
      </c>
      <c r="G53" s="15">
        <v>243</v>
      </c>
    </row>
    <row r="54" spans="1:7" ht="12.75">
      <c r="A54" s="22">
        <f t="shared" si="1"/>
        <v>42378</v>
      </c>
      <c r="B54" s="15">
        <v>13935515</v>
      </c>
      <c r="C54" s="15">
        <f>130510.43-15114</f>
        <v>115396.43</v>
      </c>
      <c r="D54" s="15">
        <f t="shared" si="0"/>
        <v>12916829.57</v>
      </c>
      <c r="E54" s="15">
        <v>903289</v>
      </c>
      <c r="F54" s="16">
        <v>795</v>
      </c>
      <c r="G54" s="15">
        <v>162</v>
      </c>
    </row>
    <row r="55" spans="1:7" ht="12.75">
      <c r="A55" s="22">
        <f t="shared" si="1"/>
        <v>42385</v>
      </c>
      <c r="B55" s="15">
        <v>13173958</v>
      </c>
      <c r="C55" s="15">
        <v>128973.07</v>
      </c>
      <c r="D55" s="15">
        <f t="shared" si="0"/>
        <v>12170142.93</v>
      </c>
      <c r="E55" s="15">
        <v>874842</v>
      </c>
      <c r="F55" s="16">
        <v>795</v>
      </c>
      <c r="G55" s="15">
        <v>157</v>
      </c>
    </row>
    <row r="56" spans="1:7" ht="12.75">
      <c r="A56" s="22">
        <f t="shared" si="1"/>
        <v>42392</v>
      </c>
      <c r="B56" s="15">
        <v>13956747</v>
      </c>
      <c r="C56" s="15">
        <v>148035.06</v>
      </c>
      <c r="D56" s="15">
        <f t="shared" si="0"/>
        <v>12826998.94</v>
      </c>
      <c r="E56" s="15">
        <v>981713</v>
      </c>
      <c r="F56" s="16">
        <v>795</v>
      </c>
      <c r="G56" s="15">
        <v>176</v>
      </c>
    </row>
    <row r="57" spans="1:7" ht="12.75">
      <c r="A57" s="22">
        <f t="shared" si="1"/>
        <v>42399</v>
      </c>
      <c r="B57" s="15">
        <v>15667420</v>
      </c>
      <c r="C57" s="15">
        <v>152488.52</v>
      </c>
      <c r="D57" s="15">
        <f t="shared" si="0"/>
        <v>14426123.48</v>
      </c>
      <c r="E57" s="15">
        <v>1088808</v>
      </c>
      <c r="F57" s="16">
        <v>795</v>
      </c>
      <c r="G57" s="15">
        <v>196</v>
      </c>
    </row>
    <row r="58" spans="1:7" ht="12.75">
      <c r="A58" s="22">
        <f t="shared" si="1"/>
        <v>42406</v>
      </c>
      <c r="B58" s="15">
        <v>16352136</v>
      </c>
      <c r="C58" s="15">
        <v>147102.41</v>
      </c>
      <c r="D58" s="15">
        <f t="shared" si="0"/>
        <v>15072619.59</v>
      </c>
      <c r="E58" s="15">
        <v>1132414</v>
      </c>
      <c r="F58" s="16">
        <v>795</v>
      </c>
      <c r="G58" s="15">
        <v>203</v>
      </c>
    </row>
    <row r="59" spans="1:7" ht="12.75">
      <c r="A59" s="22">
        <f t="shared" si="1"/>
        <v>42413</v>
      </c>
      <c r="B59" s="15">
        <v>14918355</v>
      </c>
      <c r="C59" s="15">
        <f>121182.15-14860</f>
        <v>106322.15</v>
      </c>
      <c r="D59" s="15">
        <f t="shared" si="0"/>
        <v>13694541.85</v>
      </c>
      <c r="E59" s="15">
        <v>1117491</v>
      </c>
      <c r="F59" s="16">
        <v>795</v>
      </c>
      <c r="G59" s="15">
        <v>201</v>
      </c>
    </row>
    <row r="60" spans="1:7" ht="12.75">
      <c r="A60" s="22">
        <f t="shared" si="1"/>
        <v>42420</v>
      </c>
      <c r="B60" s="15">
        <v>19402536</v>
      </c>
      <c r="C60" s="15">
        <v>227978.73</v>
      </c>
      <c r="D60" s="15">
        <f t="shared" si="0"/>
        <v>17891222.27</v>
      </c>
      <c r="E60" s="15">
        <v>1283335</v>
      </c>
      <c r="F60" s="16">
        <v>795</v>
      </c>
      <c r="G60" s="15">
        <v>231</v>
      </c>
    </row>
    <row r="61" spans="1:7" ht="12.75">
      <c r="A61" s="22">
        <f t="shared" si="1"/>
        <v>42427</v>
      </c>
      <c r="B61" s="15">
        <v>18595091</v>
      </c>
      <c r="C61" s="15">
        <v>180715.73</v>
      </c>
      <c r="D61" s="15">
        <f t="shared" si="0"/>
        <v>17067169.27</v>
      </c>
      <c r="E61" s="15">
        <v>1347206</v>
      </c>
      <c r="F61" s="16">
        <v>795</v>
      </c>
      <c r="G61" s="15">
        <v>242</v>
      </c>
    </row>
    <row r="62" spans="1:7" ht="12.75">
      <c r="A62" s="22">
        <f t="shared" si="1"/>
        <v>42434</v>
      </c>
      <c r="B62" s="15">
        <v>18245176</v>
      </c>
      <c r="C62" s="15">
        <f>156292.63-19304</f>
        <v>136988.63</v>
      </c>
      <c r="D62" s="15">
        <f t="shared" si="0"/>
        <v>16849489.37</v>
      </c>
      <c r="E62" s="15">
        <v>1258698</v>
      </c>
      <c r="F62" s="16">
        <v>795</v>
      </c>
      <c r="G62" s="15">
        <v>226</v>
      </c>
    </row>
    <row r="63" spans="1:7" ht="12.75">
      <c r="A63" s="22">
        <f t="shared" si="1"/>
        <v>42441</v>
      </c>
      <c r="B63" s="15">
        <v>17346982</v>
      </c>
      <c r="C63" s="15">
        <f>158278.92-3930</f>
        <v>154348.92</v>
      </c>
      <c r="D63" s="15">
        <f t="shared" si="0"/>
        <v>16050018.079999998</v>
      </c>
      <c r="E63" s="15">
        <v>1142615</v>
      </c>
      <c r="F63" s="16">
        <v>795</v>
      </c>
      <c r="G63" s="15">
        <v>205</v>
      </c>
    </row>
    <row r="64" spans="1:7" ht="12.75">
      <c r="A64" s="22">
        <f t="shared" si="1"/>
        <v>42448</v>
      </c>
      <c r="B64" s="15">
        <v>17177876</v>
      </c>
      <c r="C64" s="15">
        <v>152572.72</v>
      </c>
      <c r="D64" s="15">
        <f t="shared" si="0"/>
        <v>15944097.280000001</v>
      </c>
      <c r="E64" s="15">
        <v>1081206</v>
      </c>
      <c r="F64" s="16">
        <v>795</v>
      </c>
      <c r="G64" s="15">
        <v>194</v>
      </c>
    </row>
    <row r="65" spans="1:7" ht="12.75">
      <c r="A65" s="22">
        <f t="shared" si="1"/>
        <v>42455</v>
      </c>
      <c r="B65" s="15">
        <v>17047253</v>
      </c>
      <c r="C65" s="15">
        <v>150768.16</v>
      </c>
      <c r="D65" s="15">
        <f t="shared" si="0"/>
        <v>15755950.84</v>
      </c>
      <c r="E65" s="15">
        <v>1140534</v>
      </c>
      <c r="F65" s="16">
        <v>795</v>
      </c>
      <c r="G65" s="15">
        <v>205</v>
      </c>
    </row>
    <row r="66" ht="12.75">
      <c r="A66" s="22"/>
    </row>
    <row r="67" spans="1:7" ht="13.5" thickBot="1">
      <c r="A67" s="3" t="s">
        <v>8</v>
      </c>
      <c r="B67" s="17">
        <f>SUM(B13:B65)</f>
        <v>826778494</v>
      </c>
      <c r="C67" s="17">
        <f>SUM(C13:C65)</f>
        <v>8222598.48</v>
      </c>
      <c r="D67" s="17">
        <f>SUM(D13:D65)</f>
        <v>759720602.5200001</v>
      </c>
      <c r="E67" s="17">
        <f>SUM(E13:E65)</f>
        <v>58835293</v>
      </c>
      <c r="F67" s="24">
        <f>SUM(F13:F65)/COUNT(F13:F65)</f>
        <v>799.6280323450134</v>
      </c>
      <c r="G67" s="17">
        <f>+E67/SUM(F13:F65)/7</f>
        <v>198.3243320681449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1:G1"/>
    <mergeCell ref="A2:G2"/>
    <mergeCell ref="A3:G3"/>
    <mergeCell ref="A4:G4"/>
    <mergeCell ref="A5:G5"/>
    <mergeCell ref="A8:G8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pane ySplit="11" topLeftCell="A58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4.7109375" style="3" customWidth="1"/>
    <col min="2" max="5" width="14.7109375" style="15" customWidth="1"/>
    <col min="6" max="6" width="14.7109375" style="16" customWidth="1"/>
    <col min="7" max="7" width="14.7109375" style="15" customWidth="1"/>
  </cols>
  <sheetData>
    <row r="1" spans="1:12" ht="18">
      <c r="A1" s="35" t="s">
        <v>15</v>
      </c>
      <c r="B1" s="35"/>
      <c r="C1" s="35"/>
      <c r="D1" s="35"/>
      <c r="E1" s="35"/>
      <c r="F1" s="35"/>
      <c r="G1" s="35"/>
      <c r="H1" s="26"/>
      <c r="I1" s="26"/>
      <c r="J1" s="26"/>
      <c r="K1" s="26"/>
      <c r="L1" s="26"/>
    </row>
    <row r="2" spans="1:12" ht="15">
      <c r="A2" s="36" t="s">
        <v>16</v>
      </c>
      <c r="B2" s="36"/>
      <c r="C2" s="36"/>
      <c r="D2" s="36"/>
      <c r="E2" s="36"/>
      <c r="F2" s="36"/>
      <c r="G2" s="36"/>
      <c r="H2" s="27"/>
      <c r="I2" s="27"/>
      <c r="J2" s="27"/>
      <c r="K2" s="27"/>
      <c r="L2" s="27"/>
    </row>
    <row r="3" spans="1:12" s="1" customFormat="1" ht="15">
      <c r="A3" s="36" t="s">
        <v>17</v>
      </c>
      <c r="B3" s="36"/>
      <c r="C3" s="36"/>
      <c r="D3" s="36"/>
      <c r="E3" s="36"/>
      <c r="F3" s="36"/>
      <c r="G3" s="36"/>
      <c r="H3" s="27"/>
      <c r="I3" s="27"/>
      <c r="J3" s="27"/>
      <c r="K3" s="27"/>
      <c r="L3" s="27"/>
    </row>
    <row r="4" spans="1:12" s="1" customFormat="1" ht="14.25" customHeight="1">
      <c r="A4" s="37" t="s">
        <v>18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</row>
    <row r="5" spans="1:12" s="1" customFormat="1" ht="14.25">
      <c r="A5" s="38" t="s">
        <v>19</v>
      </c>
      <c r="B5" s="38"/>
      <c r="C5" s="38"/>
      <c r="D5" s="38"/>
      <c r="E5" s="38"/>
      <c r="F5" s="38"/>
      <c r="G5" s="38"/>
      <c r="H5" s="29"/>
      <c r="I5" s="29"/>
      <c r="J5" s="29"/>
      <c r="K5" s="29"/>
      <c r="L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26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41727</v>
      </c>
      <c r="B13" s="15">
        <v>14880821.83</v>
      </c>
      <c r="C13" s="15">
        <v>115188.83</v>
      </c>
      <c r="D13" s="15">
        <f aca="true" t="shared" si="0" ref="D13:D64">+B13-C13-E13</f>
        <v>13590996</v>
      </c>
      <c r="E13" s="15">
        <v>1174637</v>
      </c>
      <c r="F13" s="16">
        <v>802</v>
      </c>
      <c r="G13" s="15">
        <v>209</v>
      </c>
    </row>
    <row r="14" spans="1:7" ht="12.75">
      <c r="A14" s="22">
        <f aca="true" t="shared" si="1" ref="A14:A64">+A13+7</f>
        <v>41734</v>
      </c>
      <c r="B14" s="15">
        <v>15645800.1</v>
      </c>
      <c r="C14" s="15">
        <f>126735.1-11505</f>
        <v>115230.1</v>
      </c>
      <c r="D14" s="15">
        <f t="shared" si="0"/>
        <v>14336299</v>
      </c>
      <c r="E14" s="15">
        <v>1194271</v>
      </c>
      <c r="F14" s="16">
        <v>802</v>
      </c>
      <c r="G14" s="15">
        <v>213</v>
      </c>
    </row>
    <row r="15" spans="1:7" ht="12.75">
      <c r="A15" s="22">
        <f t="shared" si="1"/>
        <v>41741</v>
      </c>
      <c r="B15" s="15">
        <v>14562934.78</v>
      </c>
      <c r="C15" s="15">
        <v>80911.78</v>
      </c>
      <c r="D15" s="15">
        <f t="shared" si="0"/>
        <v>13397282</v>
      </c>
      <c r="E15" s="15">
        <v>1084741</v>
      </c>
      <c r="F15" s="16">
        <v>802</v>
      </c>
      <c r="G15" s="15">
        <v>193</v>
      </c>
    </row>
    <row r="16" spans="1:7" ht="12.75">
      <c r="A16" s="22">
        <f t="shared" si="1"/>
        <v>41748</v>
      </c>
      <c r="B16" s="15">
        <v>15310467.03</v>
      </c>
      <c r="C16" s="15">
        <v>127977.03</v>
      </c>
      <c r="D16" s="15">
        <f t="shared" si="0"/>
        <v>13980572</v>
      </c>
      <c r="E16" s="15">
        <v>1201918</v>
      </c>
      <c r="F16" s="16">
        <v>802</v>
      </c>
      <c r="G16" s="15">
        <v>214</v>
      </c>
    </row>
    <row r="17" spans="1:7" ht="12.75">
      <c r="A17" s="22">
        <f t="shared" si="1"/>
        <v>41755</v>
      </c>
      <c r="B17" s="15">
        <v>14955414.12</v>
      </c>
      <c r="C17" s="15">
        <v>89485.12</v>
      </c>
      <c r="D17" s="15">
        <f t="shared" si="0"/>
        <v>13790090</v>
      </c>
      <c r="E17" s="15">
        <v>1075839</v>
      </c>
      <c r="F17" s="16">
        <v>802</v>
      </c>
      <c r="G17" s="15">
        <v>192</v>
      </c>
    </row>
    <row r="18" spans="1:7" ht="12.75">
      <c r="A18" s="22">
        <f t="shared" si="1"/>
        <v>41762</v>
      </c>
      <c r="B18" s="15">
        <v>18275445.53</v>
      </c>
      <c r="C18" s="15">
        <v>172721.53</v>
      </c>
      <c r="D18" s="15">
        <f t="shared" si="0"/>
        <v>16792137</v>
      </c>
      <c r="E18" s="15">
        <v>1310587</v>
      </c>
      <c r="F18" s="16">
        <v>802</v>
      </c>
      <c r="G18" s="15">
        <v>233</v>
      </c>
    </row>
    <row r="19" spans="1:7" ht="12.75">
      <c r="A19" s="22">
        <f t="shared" si="1"/>
        <v>41769</v>
      </c>
      <c r="B19" s="15">
        <v>14231163.17</v>
      </c>
      <c r="C19" s="15">
        <f>111340.17-3895</f>
        <v>107445.17</v>
      </c>
      <c r="D19" s="15">
        <f t="shared" si="0"/>
        <v>13011948</v>
      </c>
      <c r="E19" s="15">
        <v>1111770</v>
      </c>
      <c r="F19" s="16">
        <v>802</v>
      </c>
      <c r="G19" s="15">
        <v>198</v>
      </c>
    </row>
    <row r="20" spans="1:7" ht="12.75">
      <c r="A20" s="22">
        <f t="shared" si="1"/>
        <v>41776</v>
      </c>
      <c r="B20" s="15">
        <v>15019118.28</v>
      </c>
      <c r="C20" s="15">
        <v>145948.28</v>
      </c>
      <c r="D20" s="15">
        <f t="shared" si="0"/>
        <v>13802155</v>
      </c>
      <c r="E20" s="15">
        <v>1071015</v>
      </c>
      <c r="F20" s="16">
        <v>802</v>
      </c>
      <c r="G20" s="15">
        <v>191</v>
      </c>
    </row>
    <row r="21" spans="1:7" ht="12.75">
      <c r="A21" s="22">
        <f t="shared" si="1"/>
        <v>41783</v>
      </c>
      <c r="B21" s="15">
        <v>15318920.56</v>
      </c>
      <c r="C21" s="15">
        <v>124087.56</v>
      </c>
      <c r="D21" s="15">
        <f t="shared" si="0"/>
        <v>14096152</v>
      </c>
      <c r="E21" s="15">
        <v>1098681</v>
      </c>
      <c r="F21" s="16">
        <v>802</v>
      </c>
      <c r="G21" s="15">
        <v>196</v>
      </c>
    </row>
    <row r="22" spans="1:7" ht="12.75">
      <c r="A22" s="22">
        <f t="shared" si="1"/>
        <v>41790</v>
      </c>
      <c r="B22" s="15">
        <v>15065898.31</v>
      </c>
      <c r="C22" s="15">
        <v>131302.31</v>
      </c>
      <c r="D22" s="15">
        <f t="shared" si="0"/>
        <v>13788155</v>
      </c>
      <c r="E22" s="15">
        <v>1146441</v>
      </c>
      <c r="F22" s="16">
        <v>802</v>
      </c>
      <c r="G22" s="15">
        <v>204</v>
      </c>
    </row>
    <row r="23" spans="1:7" ht="12.75">
      <c r="A23" s="22">
        <f t="shared" si="1"/>
        <v>41797</v>
      </c>
      <c r="B23" s="15">
        <v>14609645.52</v>
      </c>
      <c r="C23" s="15">
        <v>164494.52</v>
      </c>
      <c r="D23" s="15">
        <f t="shared" si="0"/>
        <v>13400786</v>
      </c>
      <c r="E23" s="15">
        <v>1044365</v>
      </c>
      <c r="F23" s="16">
        <v>802</v>
      </c>
      <c r="G23" s="15">
        <v>186</v>
      </c>
    </row>
    <row r="24" spans="1:7" ht="12.75">
      <c r="A24" s="22">
        <f t="shared" si="1"/>
        <v>41804</v>
      </c>
      <c r="B24" s="15">
        <v>14980546.45</v>
      </c>
      <c r="C24" s="15">
        <f>159922.45-7023</f>
        <v>152899.45</v>
      </c>
      <c r="D24" s="15">
        <f t="shared" si="0"/>
        <v>13704710</v>
      </c>
      <c r="E24" s="15">
        <v>1122937</v>
      </c>
      <c r="F24" s="16">
        <v>802</v>
      </c>
      <c r="G24" s="15">
        <v>200</v>
      </c>
    </row>
    <row r="25" spans="1:7" ht="12.75">
      <c r="A25" s="22">
        <f t="shared" si="1"/>
        <v>41811</v>
      </c>
      <c r="B25" s="15">
        <v>14389963.74</v>
      </c>
      <c r="C25" s="15">
        <v>147245.74</v>
      </c>
      <c r="D25" s="15">
        <f t="shared" si="0"/>
        <v>13185985</v>
      </c>
      <c r="E25" s="15">
        <v>1056733</v>
      </c>
      <c r="F25" s="16">
        <v>802</v>
      </c>
      <c r="G25" s="15">
        <v>188</v>
      </c>
    </row>
    <row r="26" spans="1:7" ht="12.75">
      <c r="A26" s="22">
        <f t="shared" si="1"/>
        <v>41818</v>
      </c>
      <c r="B26" s="15">
        <v>14081964.28</v>
      </c>
      <c r="C26" s="15">
        <v>136108.28</v>
      </c>
      <c r="D26" s="15">
        <f t="shared" si="0"/>
        <v>12954871</v>
      </c>
      <c r="E26" s="15">
        <v>990985</v>
      </c>
      <c r="F26" s="16">
        <v>802</v>
      </c>
      <c r="G26" s="15">
        <v>177</v>
      </c>
    </row>
    <row r="27" spans="1:7" ht="12.75">
      <c r="A27" s="22">
        <f t="shared" si="1"/>
        <v>41825</v>
      </c>
      <c r="B27" s="15">
        <v>16882919.64</v>
      </c>
      <c r="C27" s="15">
        <v>164558.64</v>
      </c>
      <c r="D27" s="15">
        <f t="shared" si="0"/>
        <v>15498460</v>
      </c>
      <c r="E27" s="15">
        <v>1219901</v>
      </c>
      <c r="F27" s="16">
        <v>802</v>
      </c>
      <c r="G27" s="15">
        <v>217</v>
      </c>
    </row>
    <row r="28" spans="1:7" ht="12.75">
      <c r="A28" s="22">
        <f t="shared" si="1"/>
        <v>41832</v>
      </c>
      <c r="B28" s="15">
        <v>14781143.29</v>
      </c>
      <c r="C28" s="15">
        <f>152165.29-5025</f>
        <v>147140.29</v>
      </c>
      <c r="D28" s="15">
        <f t="shared" si="0"/>
        <v>13591220</v>
      </c>
      <c r="E28" s="15">
        <v>1042783</v>
      </c>
      <c r="F28" s="16">
        <v>802</v>
      </c>
      <c r="G28" s="15">
        <v>186</v>
      </c>
    </row>
    <row r="29" spans="1:7" ht="12.75">
      <c r="A29" s="22">
        <f t="shared" si="1"/>
        <v>41839</v>
      </c>
      <c r="B29" s="15">
        <v>14581898.18</v>
      </c>
      <c r="C29" s="15">
        <v>141099.18</v>
      </c>
      <c r="D29" s="15">
        <f t="shared" si="0"/>
        <v>13339553</v>
      </c>
      <c r="E29" s="15">
        <v>1101246</v>
      </c>
      <c r="F29" s="16">
        <v>802</v>
      </c>
      <c r="G29" s="15">
        <v>196</v>
      </c>
    </row>
    <row r="30" spans="1:7" ht="12.75">
      <c r="A30" s="22">
        <f t="shared" si="1"/>
        <v>41846</v>
      </c>
      <c r="B30" s="15">
        <v>14262934.4</v>
      </c>
      <c r="C30" s="15">
        <v>137729.4</v>
      </c>
      <c r="D30" s="15">
        <f t="shared" si="0"/>
        <v>13057826</v>
      </c>
      <c r="E30" s="15">
        <v>1067379</v>
      </c>
      <c r="F30" s="16">
        <v>802</v>
      </c>
      <c r="G30" s="15">
        <v>190</v>
      </c>
    </row>
    <row r="31" spans="1:7" ht="12.75">
      <c r="A31" s="22">
        <f t="shared" si="1"/>
        <v>41853</v>
      </c>
      <c r="B31" s="15">
        <v>14343264.59</v>
      </c>
      <c r="C31" s="15">
        <v>149143.59</v>
      </c>
      <c r="D31" s="15">
        <f t="shared" si="0"/>
        <v>13142230</v>
      </c>
      <c r="E31" s="15">
        <v>1051891</v>
      </c>
      <c r="F31" s="16">
        <v>802</v>
      </c>
      <c r="G31" s="15">
        <v>187</v>
      </c>
    </row>
    <row r="32" spans="1:7" ht="12.75">
      <c r="A32" s="22">
        <f t="shared" si="1"/>
        <v>41860</v>
      </c>
      <c r="B32" s="15">
        <v>13693486.22</v>
      </c>
      <c r="C32" s="15">
        <f>106300.22-38138</f>
        <v>68162.22</v>
      </c>
      <c r="D32" s="15">
        <f t="shared" si="0"/>
        <v>12525603</v>
      </c>
      <c r="E32" s="15">
        <v>1099721</v>
      </c>
      <c r="F32" s="16">
        <v>802</v>
      </c>
      <c r="G32" s="15">
        <v>196</v>
      </c>
    </row>
    <row r="33" spans="1:7" ht="12.75">
      <c r="A33" s="22">
        <f t="shared" si="1"/>
        <v>41867</v>
      </c>
      <c r="B33" s="15">
        <v>14245716.88</v>
      </c>
      <c r="C33" s="15">
        <v>123243.88</v>
      </c>
      <c r="D33" s="15">
        <f t="shared" si="0"/>
        <v>13079126</v>
      </c>
      <c r="E33" s="15">
        <v>1043347</v>
      </c>
      <c r="F33" s="16">
        <v>802</v>
      </c>
      <c r="G33" s="15">
        <v>186</v>
      </c>
    </row>
    <row r="34" spans="1:7" ht="12.75">
      <c r="A34" s="22">
        <f t="shared" si="1"/>
        <v>41874</v>
      </c>
      <c r="B34" s="15">
        <v>15025004.67</v>
      </c>
      <c r="C34" s="15">
        <v>127309.67</v>
      </c>
      <c r="D34" s="15">
        <f t="shared" si="0"/>
        <v>13790373</v>
      </c>
      <c r="E34" s="15">
        <v>1107322</v>
      </c>
      <c r="F34" s="16">
        <v>802</v>
      </c>
      <c r="G34" s="15">
        <v>197</v>
      </c>
    </row>
    <row r="35" spans="1:7" ht="12.75">
      <c r="A35" s="22">
        <f t="shared" si="1"/>
        <v>41881</v>
      </c>
      <c r="B35" s="15">
        <v>14413895.58</v>
      </c>
      <c r="C35" s="15">
        <f>144744.58-43289</f>
        <v>101455.57999999999</v>
      </c>
      <c r="D35" s="15">
        <f t="shared" si="0"/>
        <v>13160729</v>
      </c>
      <c r="E35" s="15">
        <v>1151711</v>
      </c>
      <c r="F35" s="16">
        <v>802</v>
      </c>
      <c r="G35" s="15">
        <v>205</v>
      </c>
    </row>
    <row r="36" spans="1:7" ht="12.75">
      <c r="A36" s="22">
        <f t="shared" si="1"/>
        <v>41888</v>
      </c>
      <c r="B36" s="15">
        <v>16746339.17</v>
      </c>
      <c r="C36" s="15">
        <v>159808.17</v>
      </c>
      <c r="D36" s="15">
        <f t="shared" si="0"/>
        <v>15361037</v>
      </c>
      <c r="E36" s="15">
        <v>1225494</v>
      </c>
      <c r="F36" s="16">
        <v>802</v>
      </c>
      <c r="G36" s="15">
        <v>218</v>
      </c>
    </row>
    <row r="37" spans="1:7" ht="12.75">
      <c r="A37" s="22">
        <f t="shared" si="1"/>
        <v>41895</v>
      </c>
      <c r="B37" s="15">
        <v>13850736.69</v>
      </c>
      <c r="C37" s="15">
        <v>138840.69</v>
      </c>
      <c r="D37" s="15">
        <f t="shared" si="0"/>
        <v>12640436</v>
      </c>
      <c r="E37" s="15">
        <v>1071460</v>
      </c>
      <c r="F37" s="16">
        <v>802</v>
      </c>
      <c r="G37" s="15">
        <v>191</v>
      </c>
    </row>
    <row r="38" spans="1:7" ht="12.75">
      <c r="A38" s="22">
        <f t="shared" si="1"/>
        <v>41902</v>
      </c>
      <c r="B38" s="15">
        <v>12750158.05</v>
      </c>
      <c r="C38" s="15">
        <v>117457.05</v>
      </c>
      <c r="D38" s="15">
        <f t="shared" si="0"/>
        <v>11665184</v>
      </c>
      <c r="E38" s="15">
        <v>967517</v>
      </c>
      <c r="F38" s="16">
        <v>802</v>
      </c>
      <c r="G38" s="15">
        <v>172</v>
      </c>
    </row>
    <row r="39" spans="1:7" ht="12.75">
      <c r="A39" s="22">
        <f t="shared" si="1"/>
        <v>41909</v>
      </c>
      <c r="B39" s="15">
        <v>13228791.35</v>
      </c>
      <c r="C39" s="15">
        <v>124994.35</v>
      </c>
      <c r="D39" s="15">
        <f t="shared" si="0"/>
        <v>12107211</v>
      </c>
      <c r="E39" s="15">
        <v>996586</v>
      </c>
      <c r="F39" s="16">
        <v>802</v>
      </c>
      <c r="G39" s="15">
        <v>178</v>
      </c>
    </row>
    <row r="40" spans="1:7" ht="12.75">
      <c r="A40" s="22">
        <f t="shared" si="1"/>
        <v>41916</v>
      </c>
      <c r="B40" s="15">
        <v>14656446.73</v>
      </c>
      <c r="C40" s="15">
        <f>134749.73-23400</f>
        <v>111349.73000000001</v>
      </c>
      <c r="D40" s="15">
        <f t="shared" si="0"/>
        <v>13389689</v>
      </c>
      <c r="E40" s="15">
        <v>1155408</v>
      </c>
      <c r="F40" s="16">
        <v>802</v>
      </c>
      <c r="G40" s="15">
        <v>206</v>
      </c>
    </row>
    <row r="41" spans="1:7" ht="12.75">
      <c r="A41" s="22">
        <f t="shared" si="1"/>
        <v>41923</v>
      </c>
      <c r="B41" s="15">
        <v>13795877.15</v>
      </c>
      <c r="C41" s="15">
        <v>136487.15</v>
      </c>
      <c r="D41" s="15">
        <f t="shared" si="0"/>
        <v>12580840</v>
      </c>
      <c r="E41" s="15">
        <v>1078550</v>
      </c>
      <c r="F41" s="16">
        <v>802</v>
      </c>
      <c r="G41" s="15">
        <v>192</v>
      </c>
    </row>
    <row r="42" spans="1:7" ht="12.75">
      <c r="A42" s="22">
        <f t="shared" si="1"/>
        <v>41930</v>
      </c>
      <c r="B42" s="15">
        <v>14427597.55</v>
      </c>
      <c r="C42" s="15">
        <v>141924.55</v>
      </c>
      <c r="D42" s="15">
        <f t="shared" si="0"/>
        <v>13239627</v>
      </c>
      <c r="E42" s="15">
        <v>1046046</v>
      </c>
      <c r="F42" s="16">
        <v>802</v>
      </c>
      <c r="G42" s="15">
        <v>186</v>
      </c>
    </row>
    <row r="43" spans="1:7" ht="12.75">
      <c r="A43" s="22">
        <f t="shared" si="1"/>
        <v>41937</v>
      </c>
      <c r="B43" s="15">
        <v>14098078.17</v>
      </c>
      <c r="C43" s="15">
        <v>135027.17</v>
      </c>
      <c r="D43" s="15">
        <f t="shared" si="0"/>
        <v>12907189</v>
      </c>
      <c r="E43" s="15">
        <v>1055862</v>
      </c>
      <c r="F43" s="16">
        <v>802</v>
      </c>
      <c r="G43" s="15">
        <v>188</v>
      </c>
    </row>
    <row r="44" spans="1:7" ht="12.75">
      <c r="A44" s="22">
        <f t="shared" si="1"/>
        <v>41944</v>
      </c>
      <c r="B44" s="15">
        <v>14582074.15</v>
      </c>
      <c r="C44" s="15">
        <f>158323.15-24887</f>
        <v>133436.15</v>
      </c>
      <c r="D44" s="15">
        <f t="shared" si="0"/>
        <v>13412231</v>
      </c>
      <c r="E44" s="15">
        <v>1036407</v>
      </c>
      <c r="F44" s="16">
        <v>802</v>
      </c>
      <c r="G44" s="15">
        <v>185</v>
      </c>
    </row>
    <row r="45" spans="1:7" ht="12.75">
      <c r="A45" s="22">
        <f t="shared" si="1"/>
        <v>41951</v>
      </c>
      <c r="B45" s="15">
        <v>14200373.9</v>
      </c>
      <c r="C45" s="15">
        <v>150924.9</v>
      </c>
      <c r="D45" s="15">
        <f t="shared" si="0"/>
        <v>13011972</v>
      </c>
      <c r="E45" s="15">
        <v>1037477</v>
      </c>
      <c r="F45" s="16">
        <v>802</v>
      </c>
      <c r="G45" s="15">
        <v>185</v>
      </c>
    </row>
    <row r="46" spans="1:7" ht="12.75">
      <c r="A46" s="22">
        <f t="shared" si="1"/>
        <v>41958</v>
      </c>
      <c r="B46" s="15">
        <v>13622212.94</v>
      </c>
      <c r="C46" s="15">
        <v>145293.94</v>
      </c>
      <c r="D46" s="15">
        <f t="shared" si="0"/>
        <v>12515145</v>
      </c>
      <c r="E46" s="15">
        <v>961774</v>
      </c>
      <c r="F46" s="16">
        <v>802</v>
      </c>
      <c r="G46" s="15">
        <v>171</v>
      </c>
    </row>
    <row r="47" spans="1:7" ht="12.75">
      <c r="A47" s="22">
        <f t="shared" si="1"/>
        <v>41965</v>
      </c>
      <c r="B47" s="15">
        <v>12477846.97</v>
      </c>
      <c r="C47" s="15">
        <v>130307.97</v>
      </c>
      <c r="D47" s="15">
        <f t="shared" si="0"/>
        <v>11441935</v>
      </c>
      <c r="E47" s="15">
        <v>905604</v>
      </c>
      <c r="F47" s="16">
        <v>802</v>
      </c>
      <c r="G47" s="15">
        <v>161</v>
      </c>
    </row>
    <row r="48" spans="1:7" ht="12.75">
      <c r="A48" s="22">
        <f t="shared" si="1"/>
        <v>41972</v>
      </c>
      <c r="B48" s="15">
        <v>13509071.76</v>
      </c>
      <c r="C48" s="15">
        <v>148474.76</v>
      </c>
      <c r="D48" s="15">
        <f t="shared" si="0"/>
        <v>12398779</v>
      </c>
      <c r="E48" s="15">
        <v>961818</v>
      </c>
      <c r="F48" s="16">
        <v>802</v>
      </c>
      <c r="G48" s="15">
        <v>171</v>
      </c>
    </row>
    <row r="49" spans="1:7" ht="12.75">
      <c r="A49" s="22">
        <f t="shared" si="1"/>
        <v>41979</v>
      </c>
      <c r="B49" s="15">
        <v>12781225.02</v>
      </c>
      <c r="C49" s="15">
        <f>129777.02-26200</f>
        <v>103577.02</v>
      </c>
      <c r="D49" s="15">
        <f t="shared" si="0"/>
        <v>11676768</v>
      </c>
      <c r="E49" s="15">
        <v>1000880</v>
      </c>
      <c r="F49" s="16">
        <v>802</v>
      </c>
      <c r="G49" s="15">
        <v>178</v>
      </c>
    </row>
    <row r="50" spans="1:7" ht="12.75">
      <c r="A50" s="22">
        <f t="shared" si="1"/>
        <v>41986</v>
      </c>
      <c r="B50" s="15">
        <v>10812939.76</v>
      </c>
      <c r="C50" s="15">
        <v>113642.76</v>
      </c>
      <c r="D50" s="15">
        <f t="shared" si="0"/>
        <v>9889314</v>
      </c>
      <c r="E50" s="15">
        <v>809983</v>
      </c>
      <c r="F50" s="16">
        <v>802</v>
      </c>
      <c r="G50" s="15">
        <v>144</v>
      </c>
    </row>
    <row r="51" spans="1:7" ht="12.75">
      <c r="A51" s="22">
        <f t="shared" si="1"/>
        <v>41993</v>
      </c>
      <c r="B51" s="15">
        <v>13226001.4</v>
      </c>
      <c r="C51" s="15">
        <v>139790.4</v>
      </c>
      <c r="D51" s="15">
        <f t="shared" si="0"/>
        <v>12141756</v>
      </c>
      <c r="E51" s="15">
        <v>944455</v>
      </c>
      <c r="F51" s="16">
        <v>802</v>
      </c>
      <c r="G51" s="15">
        <v>168</v>
      </c>
    </row>
    <row r="52" spans="1:7" ht="12.75">
      <c r="A52" s="22">
        <f t="shared" si="1"/>
        <v>42000</v>
      </c>
      <c r="B52" s="15">
        <v>14789546.8</v>
      </c>
      <c r="C52" s="15">
        <v>129583.8</v>
      </c>
      <c r="D52" s="15">
        <f t="shared" si="0"/>
        <v>13567999</v>
      </c>
      <c r="E52" s="15">
        <v>1091964</v>
      </c>
      <c r="F52" s="16">
        <v>802</v>
      </c>
      <c r="G52" s="15">
        <v>195</v>
      </c>
    </row>
    <row r="53" spans="1:7" ht="12.75">
      <c r="A53" s="22">
        <f t="shared" si="1"/>
        <v>42007</v>
      </c>
      <c r="B53" s="15">
        <v>17219146.25</v>
      </c>
      <c r="C53" s="15">
        <v>169187.25</v>
      </c>
      <c r="D53" s="15">
        <f t="shared" si="0"/>
        <v>15788053</v>
      </c>
      <c r="E53" s="15">
        <v>1261906</v>
      </c>
      <c r="F53" s="16">
        <v>802</v>
      </c>
      <c r="G53" s="15">
        <v>225</v>
      </c>
    </row>
    <row r="54" spans="1:7" ht="12.75">
      <c r="A54" s="22">
        <f t="shared" si="1"/>
        <v>42014</v>
      </c>
      <c r="B54" s="15">
        <v>11910743.5</v>
      </c>
      <c r="C54" s="15">
        <v>117443.5</v>
      </c>
      <c r="D54" s="15">
        <f t="shared" si="0"/>
        <v>10914071</v>
      </c>
      <c r="E54" s="15">
        <v>879229</v>
      </c>
      <c r="F54" s="16">
        <v>802</v>
      </c>
      <c r="G54" s="15">
        <v>157</v>
      </c>
    </row>
    <row r="55" spans="1:7" ht="12.75">
      <c r="A55" s="22">
        <f t="shared" si="1"/>
        <v>42021</v>
      </c>
      <c r="B55" s="15">
        <v>13014533.63</v>
      </c>
      <c r="C55" s="15">
        <v>137137.63</v>
      </c>
      <c r="D55" s="15">
        <f t="shared" si="0"/>
        <v>11848223</v>
      </c>
      <c r="E55" s="15">
        <v>1029173</v>
      </c>
      <c r="F55" s="16">
        <v>802</v>
      </c>
      <c r="G55" s="15">
        <v>183</v>
      </c>
    </row>
    <row r="56" spans="1:7" ht="12.75">
      <c r="A56" s="22">
        <f t="shared" si="1"/>
        <v>42028</v>
      </c>
      <c r="B56" s="15">
        <v>12421665.68</v>
      </c>
      <c r="C56" s="15">
        <v>122520.68</v>
      </c>
      <c r="D56" s="15">
        <f t="shared" si="0"/>
        <v>11472273</v>
      </c>
      <c r="E56" s="15">
        <v>826872</v>
      </c>
      <c r="F56" s="16">
        <v>802</v>
      </c>
      <c r="G56" s="15">
        <v>147</v>
      </c>
    </row>
    <row r="57" spans="1:7" ht="12.75">
      <c r="A57" s="22">
        <f t="shared" si="1"/>
        <v>42035</v>
      </c>
      <c r="B57" s="15">
        <v>13600992.04</v>
      </c>
      <c r="C57" s="15">
        <v>136847.04</v>
      </c>
      <c r="D57" s="15">
        <f t="shared" si="0"/>
        <v>12476902</v>
      </c>
      <c r="E57" s="15">
        <v>987243</v>
      </c>
      <c r="F57" s="16">
        <v>802</v>
      </c>
      <c r="G57" s="15">
        <v>176</v>
      </c>
    </row>
    <row r="58" spans="1:7" ht="12.75">
      <c r="A58" s="22">
        <f t="shared" si="1"/>
        <v>42042</v>
      </c>
      <c r="B58" s="15">
        <v>12001092.35</v>
      </c>
      <c r="C58" s="15">
        <v>115019.35</v>
      </c>
      <c r="D58" s="15">
        <f t="shared" si="0"/>
        <v>10941459</v>
      </c>
      <c r="E58" s="15">
        <v>944614</v>
      </c>
      <c r="F58" s="16">
        <v>802</v>
      </c>
      <c r="G58" s="15">
        <v>168</v>
      </c>
    </row>
    <row r="59" spans="1:7" ht="12.75">
      <c r="A59" s="22">
        <f t="shared" si="1"/>
        <v>42049</v>
      </c>
      <c r="B59" s="15">
        <v>13527065.27</v>
      </c>
      <c r="C59" s="15">
        <f>145753.27-23570</f>
        <v>122183.26999999999</v>
      </c>
      <c r="D59" s="15">
        <f t="shared" si="0"/>
        <v>12398951</v>
      </c>
      <c r="E59" s="15">
        <v>1005931</v>
      </c>
      <c r="F59" s="16">
        <v>802</v>
      </c>
      <c r="G59" s="15">
        <v>179</v>
      </c>
    </row>
    <row r="60" spans="1:7" ht="12.75">
      <c r="A60" s="22">
        <f t="shared" si="1"/>
        <v>42056</v>
      </c>
      <c r="B60" s="15">
        <v>13710401.67</v>
      </c>
      <c r="C60" s="15">
        <v>117852.67</v>
      </c>
      <c r="D60" s="15">
        <f t="shared" si="0"/>
        <v>12599196</v>
      </c>
      <c r="E60" s="15">
        <v>993353</v>
      </c>
      <c r="F60" s="16">
        <v>802</v>
      </c>
      <c r="G60" s="15">
        <v>177</v>
      </c>
    </row>
    <row r="61" spans="1:7" ht="12.75">
      <c r="A61" s="22">
        <f t="shared" si="1"/>
        <v>42063</v>
      </c>
      <c r="B61" s="15">
        <v>17607496.75</v>
      </c>
      <c r="C61" s="15">
        <v>152126.75</v>
      </c>
      <c r="D61" s="15">
        <f t="shared" si="0"/>
        <v>16213782</v>
      </c>
      <c r="E61" s="15">
        <v>1241588</v>
      </c>
      <c r="F61" s="16">
        <v>802</v>
      </c>
      <c r="G61" s="15">
        <v>221</v>
      </c>
    </row>
    <row r="62" spans="1:7" ht="12.75">
      <c r="A62" s="22">
        <f t="shared" si="1"/>
        <v>42070</v>
      </c>
      <c r="B62" s="15">
        <v>13900746</v>
      </c>
      <c r="C62" s="15">
        <f>129227.5-21435</f>
        <v>107792.5</v>
      </c>
      <c r="D62" s="15">
        <f t="shared" si="0"/>
        <v>12741872.5</v>
      </c>
      <c r="E62" s="15">
        <v>1051081</v>
      </c>
      <c r="F62" s="16">
        <v>802</v>
      </c>
      <c r="G62" s="15">
        <v>187</v>
      </c>
    </row>
    <row r="63" spans="1:7" ht="12.75">
      <c r="A63" s="22">
        <f t="shared" si="1"/>
        <v>42077</v>
      </c>
      <c r="B63" s="15">
        <v>17299012</v>
      </c>
      <c r="C63" s="15">
        <v>162815.02</v>
      </c>
      <c r="D63" s="15">
        <f t="shared" si="0"/>
        <v>15823066.98</v>
      </c>
      <c r="E63" s="15">
        <v>1313130</v>
      </c>
      <c r="F63" s="16">
        <v>802</v>
      </c>
      <c r="G63" s="15">
        <v>234</v>
      </c>
    </row>
    <row r="64" spans="1:7" ht="12.75">
      <c r="A64" s="22">
        <f t="shared" si="1"/>
        <v>42084</v>
      </c>
      <c r="B64" s="15">
        <v>15143445</v>
      </c>
      <c r="C64" s="15">
        <v>143355.6</v>
      </c>
      <c r="D64" s="15">
        <f t="shared" si="0"/>
        <v>13848866.4</v>
      </c>
      <c r="E64" s="15">
        <v>1151223</v>
      </c>
      <c r="F64" s="16">
        <v>802</v>
      </c>
      <c r="G64" s="15">
        <v>205</v>
      </c>
    </row>
    <row r="65" ht="12.75">
      <c r="A65" s="22"/>
    </row>
    <row r="66" spans="1:7" ht="13.5" thickBot="1">
      <c r="A66" s="3" t="s">
        <v>8</v>
      </c>
      <c r="B66" s="17">
        <f>SUM(B13:B64)</f>
        <v>748470024.8499999</v>
      </c>
      <c r="C66" s="17">
        <f>SUM(C13:C64)</f>
        <v>6836089.969999997</v>
      </c>
      <c r="D66" s="17">
        <f>SUM(D13:D64)</f>
        <v>686031085.88</v>
      </c>
      <c r="E66" s="17">
        <f>SUM(E13:E64)</f>
        <v>55602849</v>
      </c>
      <c r="F66" s="24">
        <f>SUM(F13:F64)/COUNT(F13:F64)</f>
        <v>802</v>
      </c>
      <c r="G66" s="17">
        <f>+E66/SUM(F13:F64)/7</f>
        <v>190.46768038694472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8:G8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4.7109375" style="3" customWidth="1"/>
    <col min="2" max="5" width="14.7109375" style="15" customWidth="1"/>
    <col min="6" max="6" width="14.7109375" style="16" customWidth="1"/>
    <col min="7" max="7" width="14.7109375" style="15" customWidth="1"/>
  </cols>
  <sheetData>
    <row r="1" spans="1:12" ht="18">
      <c r="A1" s="35" t="s">
        <v>15</v>
      </c>
      <c r="B1" s="35"/>
      <c r="C1" s="35"/>
      <c r="D1" s="35"/>
      <c r="E1" s="35"/>
      <c r="F1" s="35"/>
      <c r="G1" s="35"/>
      <c r="H1" s="26"/>
      <c r="I1" s="26"/>
      <c r="J1" s="26"/>
      <c r="K1" s="26"/>
      <c r="L1" s="26"/>
    </row>
    <row r="2" spans="1:12" ht="15">
      <c r="A2" s="36" t="s">
        <v>16</v>
      </c>
      <c r="B2" s="36"/>
      <c r="C2" s="36"/>
      <c r="D2" s="36"/>
      <c r="E2" s="36"/>
      <c r="F2" s="36"/>
      <c r="G2" s="36"/>
      <c r="H2" s="27"/>
      <c r="I2" s="27"/>
      <c r="J2" s="27"/>
      <c r="K2" s="27"/>
      <c r="L2" s="27"/>
    </row>
    <row r="3" spans="1:12" s="1" customFormat="1" ht="15">
      <c r="A3" s="36" t="s">
        <v>17</v>
      </c>
      <c r="B3" s="36"/>
      <c r="C3" s="36"/>
      <c r="D3" s="36"/>
      <c r="E3" s="36"/>
      <c r="F3" s="36"/>
      <c r="G3" s="36"/>
      <c r="H3" s="27"/>
      <c r="I3" s="27"/>
      <c r="J3" s="27"/>
      <c r="K3" s="27"/>
      <c r="L3" s="27"/>
    </row>
    <row r="4" spans="1:12" s="1" customFormat="1" ht="14.25" customHeight="1">
      <c r="A4" s="37" t="s">
        <v>18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</row>
    <row r="5" spans="1:12" s="1" customFormat="1" ht="14.25">
      <c r="A5" s="38" t="s">
        <v>19</v>
      </c>
      <c r="B5" s="38"/>
      <c r="C5" s="38"/>
      <c r="D5" s="38"/>
      <c r="E5" s="38"/>
      <c r="F5" s="38"/>
      <c r="G5" s="38"/>
      <c r="H5" s="29"/>
      <c r="I5" s="29"/>
      <c r="J5" s="29"/>
      <c r="K5" s="29"/>
      <c r="L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25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41363</v>
      </c>
      <c r="B13" s="15">
        <v>15707434.88</v>
      </c>
      <c r="C13" s="15">
        <v>107993.88</v>
      </c>
      <c r="D13" s="15">
        <f aca="true" t="shared" si="0" ref="D13:D64">+B13-C13-E13</f>
        <v>14357478</v>
      </c>
      <c r="E13" s="15">
        <v>1241963</v>
      </c>
      <c r="F13" s="16">
        <v>802</v>
      </c>
      <c r="G13" s="15">
        <v>221</v>
      </c>
    </row>
    <row r="14" spans="1:7" ht="12.75">
      <c r="A14" s="22">
        <f aca="true" t="shared" si="1" ref="A14:A64">+A13+7</f>
        <v>41370</v>
      </c>
      <c r="B14" s="15">
        <v>15699205.55</v>
      </c>
      <c r="C14" s="15">
        <v>101693.55</v>
      </c>
      <c r="D14" s="15">
        <f t="shared" si="0"/>
        <v>14352461</v>
      </c>
      <c r="E14" s="15">
        <v>1245051</v>
      </c>
      <c r="F14" s="16">
        <v>802</v>
      </c>
      <c r="G14" s="15">
        <v>222</v>
      </c>
    </row>
    <row r="15" spans="1:7" ht="12.75">
      <c r="A15" s="22">
        <f t="shared" si="1"/>
        <v>41377</v>
      </c>
      <c r="B15" s="15">
        <v>15893776.65</v>
      </c>
      <c r="C15" s="15">
        <v>101059.65</v>
      </c>
      <c r="D15" s="15">
        <f t="shared" si="0"/>
        <v>14594277</v>
      </c>
      <c r="E15" s="15">
        <v>1198440</v>
      </c>
      <c r="F15" s="16">
        <v>802</v>
      </c>
      <c r="G15" s="15">
        <v>213</v>
      </c>
    </row>
    <row r="16" spans="1:7" ht="12.75">
      <c r="A16" s="22">
        <f t="shared" si="1"/>
        <v>41384</v>
      </c>
      <c r="B16" s="15">
        <v>15417332.14</v>
      </c>
      <c r="C16" s="15">
        <v>76009.14</v>
      </c>
      <c r="D16" s="15">
        <f t="shared" si="0"/>
        <v>14053762</v>
      </c>
      <c r="E16" s="15">
        <v>1287561</v>
      </c>
      <c r="F16" s="16">
        <v>802</v>
      </c>
      <c r="G16" s="15">
        <v>229</v>
      </c>
    </row>
    <row r="17" spans="1:7" ht="12.75">
      <c r="A17" s="22">
        <f t="shared" si="1"/>
        <v>41391</v>
      </c>
      <c r="B17" s="15">
        <v>14897202.43</v>
      </c>
      <c r="C17" s="15">
        <v>91193.43</v>
      </c>
      <c r="D17" s="15">
        <f t="shared" si="0"/>
        <v>13679984</v>
      </c>
      <c r="E17" s="15">
        <v>1126025</v>
      </c>
      <c r="F17" s="16">
        <v>788.8571428571429</v>
      </c>
      <c r="G17" s="15">
        <v>204</v>
      </c>
    </row>
    <row r="18" spans="1:7" ht="12.75">
      <c r="A18" s="22">
        <f t="shared" si="1"/>
        <v>41398</v>
      </c>
      <c r="B18" s="15">
        <v>16883177.55</v>
      </c>
      <c r="C18" s="15">
        <v>132523.55</v>
      </c>
      <c r="D18" s="15">
        <f t="shared" si="0"/>
        <v>15429493</v>
      </c>
      <c r="E18" s="15">
        <v>1321161</v>
      </c>
      <c r="F18" s="16">
        <v>800.5714285714286</v>
      </c>
      <c r="G18" s="15">
        <v>236</v>
      </c>
    </row>
    <row r="19" spans="1:7" ht="12.75">
      <c r="A19" s="22">
        <f t="shared" si="1"/>
        <v>41405</v>
      </c>
      <c r="B19" s="15">
        <v>15492748.83</v>
      </c>
      <c r="C19" s="15">
        <v>106512.83</v>
      </c>
      <c r="D19" s="15">
        <f t="shared" si="0"/>
        <v>14165746</v>
      </c>
      <c r="E19" s="15">
        <v>1220490</v>
      </c>
      <c r="F19" s="16">
        <v>802</v>
      </c>
      <c r="G19" s="15">
        <v>217</v>
      </c>
    </row>
    <row r="20" spans="1:7" ht="12.75">
      <c r="A20" s="22">
        <f t="shared" si="1"/>
        <v>41412</v>
      </c>
      <c r="B20" s="15">
        <v>15532812.88</v>
      </c>
      <c r="C20" s="15">
        <v>123766.88</v>
      </c>
      <c r="D20" s="15">
        <f t="shared" si="0"/>
        <v>14189654</v>
      </c>
      <c r="E20" s="15">
        <v>1219392</v>
      </c>
      <c r="F20" s="16">
        <v>802</v>
      </c>
      <c r="G20" s="15">
        <v>217</v>
      </c>
    </row>
    <row r="21" spans="1:7" ht="12.75">
      <c r="A21" s="22">
        <f t="shared" si="1"/>
        <v>41419</v>
      </c>
      <c r="B21" s="15">
        <v>15969759.47</v>
      </c>
      <c r="C21" s="15">
        <v>111474.47</v>
      </c>
      <c r="D21" s="15">
        <f t="shared" si="0"/>
        <v>14568504</v>
      </c>
      <c r="E21" s="15">
        <v>1289781</v>
      </c>
      <c r="F21" s="16">
        <v>802</v>
      </c>
      <c r="G21" s="15">
        <v>230</v>
      </c>
    </row>
    <row r="22" spans="1:7" ht="12.75">
      <c r="A22" s="22">
        <f t="shared" si="1"/>
        <v>41426</v>
      </c>
      <c r="B22" s="15">
        <v>15510572.53</v>
      </c>
      <c r="C22" s="15">
        <v>128279.53</v>
      </c>
      <c r="D22" s="15">
        <f t="shared" si="0"/>
        <v>14198184</v>
      </c>
      <c r="E22" s="15">
        <v>1184109</v>
      </c>
      <c r="F22" s="16">
        <v>802</v>
      </c>
      <c r="G22" s="15">
        <v>211</v>
      </c>
    </row>
    <row r="23" spans="1:7" ht="12.75">
      <c r="A23" s="22">
        <f t="shared" si="1"/>
        <v>41433</v>
      </c>
      <c r="B23" s="15">
        <v>16424151.69</v>
      </c>
      <c r="C23" s="15">
        <v>122818.69</v>
      </c>
      <c r="D23" s="15">
        <f t="shared" si="0"/>
        <v>15037785</v>
      </c>
      <c r="E23" s="15">
        <v>1263548</v>
      </c>
      <c r="F23" s="16">
        <v>802</v>
      </c>
      <c r="G23" s="15">
        <v>225</v>
      </c>
    </row>
    <row r="24" spans="1:7" ht="12.75">
      <c r="A24" s="22">
        <f t="shared" si="1"/>
        <v>41440</v>
      </c>
      <c r="B24" s="15">
        <v>15302017.02</v>
      </c>
      <c r="C24" s="15">
        <v>125285.02</v>
      </c>
      <c r="D24" s="15">
        <f t="shared" si="0"/>
        <v>13966890</v>
      </c>
      <c r="E24" s="15">
        <v>1209842</v>
      </c>
      <c r="F24" s="16">
        <v>802</v>
      </c>
      <c r="G24" s="15">
        <v>216</v>
      </c>
    </row>
    <row r="25" spans="1:7" ht="12.75">
      <c r="A25" s="22">
        <f t="shared" si="1"/>
        <v>41447</v>
      </c>
      <c r="B25" s="15">
        <v>14132376.08</v>
      </c>
      <c r="C25" s="15">
        <v>116591.08</v>
      </c>
      <c r="D25" s="15">
        <f t="shared" si="0"/>
        <v>12984421</v>
      </c>
      <c r="E25" s="15">
        <v>1031364</v>
      </c>
      <c r="F25" s="16">
        <v>802</v>
      </c>
      <c r="G25" s="15">
        <v>184</v>
      </c>
    </row>
    <row r="26" spans="1:7" ht="12.75">
      <c r="A26" s="22">
        <f t="shared" si="1"/>
        <v>41454</v>
      </c>
      <c r="B26" s="15">
        <v>16072210.54</v>
      </c>
      <c r="C26" s="15">
        <v>125173.54</v>
      </c>
      <c r="D26" s="15">
        <f t="shared" si="0"/>
        <v>14715043</v>
      </c>
      <c r="E26" s="15">
        <v>1231994</v>
      </c>
      <c r="F26" s="16">
        <v>802</v>
      </c>
      <c r="G26" s="15">
        <v>219</v>
      </c>
    </row>
    <row r="27" spans="1:7" ht="12.75">
      <c r="A27" s="22">
        <f t="shared" si="1"/>
        <v>41461</v>
      </c>
      <c r="B27" s="15">
        <v>17921306.29</v>
      </c>
      <c r="C27" s="15">
        <v>143809.29</v>
      </c>
      <c r="D27" s="15">
        <f t="shared" si="0"/>
        <v>16544583</v>
      </c>
      <c r="E27" s="15">
        <v>1232914</v>
      </c>
      <c r="F27" s="16">
        <v>802</v>
      </c>
      <c r="G27" s="15">
        <v>220</v>
      </c>
    </row>
    <row r="28" spans="1:7" ht="12.75">
      <c r="A28" s="22">
        <f t="shared" si="1"/>
        <v>41468</v>
      </c>
      <c r="B28" s="15">
        <v>14649385.93</v>
      </c>
      <c r="C28" s="15">
        <v>116627.93</v>
      </c>
      <c r="D28" s="15">
        <f t="shared" si="0"/>
        <v>13399600</v>
      </c>
      <c r="E28" s="15">
        <v>1133158</v>
      </c>
      <c r="F28" s="16">
        <v>802</v>
      </c>
      <c r="G28" s="15">
        <v>202</v>
      </c>
    </row>
    <row r="29" spans="1:7" ht="12.75">
      <c r="A29" s="22">
        <f t="shared" si="1"/>
        <v>41475</v>
      </c>
      <c r="B29" s="15">
        <v>14201200.73</v>
      </c>
      <c r="C29" s="15">
        <v>118126.73</v>
      </c>
      <c r="D29" s="15">
        <f t="shared" si="0"/>
        <v>12940911</v>
      </c>
      <c r="E29" s="15">
        <v>1142163</v>
      </c>
      <c r="F29" s="16">
        <v>802</v>
      </c>
      <c r="G29" s="15">
        <v>203</v>
      </c>
    </row>
    <row r="30" spans="1:7" ht="12.75">
      <c r="A30" s="22">
        <f t="shared" si="1"/>
        <v>41482</v>
      </c>
      <c r="B30" s="15">
        <v>14017476.91</v>
      </c>
      <c r="C30" s="15">
        <v>115618.91</v>
      </c>
      <c r="D30" s="15">
        <f t="shared" si="0"/>
        <v>12803917</v>
      </c>
      <c r="E30" s="15">
        <v>1097941</v>
      </c>
      <c r="F30" s="16">
        <v>802</v>
      </c>
      <c r="G30" s="15">
        <v>196</v>
      </c>
    </row>
    <row r="31" spans="1:7" ht="12.75">
      <c r="A31" s="22">
        <f t="shared" si="1"/>
        <v>41489</v>
      </c>
      <c r="B31" s="15">
        <v>15860495.03</v>
      </c>
      <c r="C31" s="15">
        <v>145143.03</v>
      </c>
      <c r="D31" s="15">
        <f t="shared" si="0"/>
        <v>14519214</v>
      </c>
      <c r="E31" s="15">
        <v>1196138</v>
      </c>
      <c r="F31" s="16">
        <v>802</v>
      </c>
      <c r="G31" s="15">
        <v>213</v>
      </c>
    </row>
    <row r="32" spans="1:7" ht="12.75">
      <c r="A32" s="22">
        <f t="shared" si="1"/>
        <v>41496</v>
      </c>
      <c r="B32" s="15">
        <v>14762408.58</v>
      </c>
      <c r="C32" s="15">
        <v>117358.58</v>
      </c>
      <c r="D32" s="15">
        <f t="shared" si="0"/>
        <v>13538534</v>
      </c>
      <c r="E32" s="15">
        <v>1106516</v>
      </c>
      <c r="F32" s="16">
        <v>802</v>
      </c>
      <c r="G32" s="15">
        <v>197</v>
      </c>
    </row>
    <row r="33" spans="1:7" ht="12.75">
      <c r="A33" s="22">
        <f t="shared" si="1"/>
        <v>41503</v>
      </c>
      <c r="B33" s="15">
        <v>14424041.93</v>
      </c>
      <c r="C33" s="15">
        <v>121209.93</v>
      </c>
      <c r="D33" s="15">
        <f t="shared" si="0"/>
        <v>13158269</v>
      </c>
      <c r="E33" s="15">
        <v>1144563</v>
      </c>
      <c r="F33" s="16">
        <v>802</v>
      </c>
      <c r="G33" s="15">
        <v>204</v>
      </c>
    </row>
    <row r="34" spans="1:7" ht="12.75">
      <c r="A34" s="22">
        <f t="shared" si="1"/>
        <v>41510</v>
      </c>
      <c r="B34" s="15">
        <v>15325374.97</v>
      </c>
      <c r="C34" s="15">
        <v>123955.97</v>
      </c>
      <c r="D34" s="15">
        <f t="shared" si="0"/>
        <v>14019884</v>
      </c>
      <c r="E34" s="15">
        <v>1181535</v>
      </c>
      <c r="F34" s="16">
        <v>802</v>
      </c>
      <c r="G34" s="15">
        <v>210</v>
      </c>
    </row>
    <row r="35" spans="1:7" ht="12.75">
      <c r="A35" s="22">
        <f t="shared" si="1"/>
        <v>41517</v>
      </c>
      <c r="B35" s="15">
        <v>14678095.57</v>
      </c>
      <c r="C35" s="15">
        <v>122525.57</v>
      </c>
      <c r="D35" s="15">
        <f t="shared" si="0"/>
        <v>13367134</v>
      </c>
      <c r="E35" s="15">
        <v>1188436</v>
      </c>
      <c r="F35" s="16">
        <v>802</v>
      </c>
      <c r="G35" s="15">
        <v>212</v>
      </c>
    </row>
    <row r="36" spans="1:7" ht="12.75">
      <c r="A36" s="22">
        <f t="shared" si="1"/>
        <v>41524</v>
      </c>
      <c r="B36" s="15">
        <v>16835655.41</v>
      </c>
      <c r="C36" s="15">
        <v>162357.41</v>
      </c>
      <c r="D36" s="15">
        <f t="shared" si="0"/>
        <v>15399890</v>
      </c>
      <c r="E36" s="15">
        <v>1273408</v>
      </c>
      <c r="F36" s="16">
        <v>802</v>
      </c>
      <c r="G36" s="15">
        <v>227</v>
      </c>
    </row>
    <row r="37" spans="1:7" ht="12.75">
      <c r="A37" s="22">
        <f t="shared" si="1"/>
        <v>41531</v>
      </c>
      <c r="B37" s="15">
        <v>15148029.64</v>
      </c>
      <c r="C37" s="15">
        <v>145699.64</v>
      </c>
      <c r="D37" s="15">
        <f t="shared" si="0"/>
        <v>13837669</v>
      </c>
      <c r="E37" s="15">
        <v>1164661</v>
      </c>
      <c r="F37" s="16">
        <v>802</v>
      </c>
      <c r="G37" s="15">
        <v>207</v>
      </c>
    </row>
    <row r="38" spans="1:7" ht="12.75">
      <c r="A38" s="22">
        <f t="shared" si="1"/>
        <v>41538</v>
      </c>
      <c r="B38" s="15">
        <v>13846451.88</v>
      </c>
      <c r="C38" s="15">
        <v>125385.88</v>
      </c>
      <c r="D38" s="15">
        <f t="shared" si="0"/>
        <v>12672580</v>
      </c>
      <c r="E38" s="15">
        <v>1048486</v>
      </c>
      <c r="F38" s="16">
        <v>802</v>
      </c>
      <c r="G38" s="15">
        <v>187</v>
      </c>
    </row>
    <row r="39" spans="1:7" ht="12.75">
      <c r="A39" s="22">
        <f t="shared" si="1"/>
        <v>41545</v>
      </c>
      <c r="B39" s="15">
        <v>13869041.39</v>
      </c>
      <c r="C39" s="15">
        <f>129107.39-3420</f>
        <v>125687.39</v>
      </c>
      <c r="D39" s="15">
        <f t="shared" si="0"/>
        <v>12683558</v>
      </c>
      <c r="E39" s="15">
        <v>1059796</v>
      </c>
      <c r="F39" s="16">
        <v>802</v>
      </c>
      <c r="G39" s="15">
        <v>189</v>
      </c>
    </row>
    <row r="40" spans="1:7" ht="12.75">
      <c r="A40" s="22">
        <f t="shared" si="1"/>
        <v>41552</v>
      </c>
      <c r="B40" s="15">
        <v>14119516.38</v>
      </c>
      <c r="C40" s="15">
        <v>126364.38</v>
      </c>
      <c r="D40" s="15">
        <f t="shared" si="0"/>
        <v>12914165</v>
      </c>
      <c r="E40" s="15">
        <v>1078987</v>
      </c>
      <c r="F40" s="16">
        <v>802</v>
      </c>
      <c r="G40" s="15">
        <v>192</v>
      </c>
    </row>
    <row r="41" spans="1:7" ht="12.75">
      <c r="A41" s="22">
        <f t="shared" si="1"/>
        <v>41559</v>
      </c>
      <c r="B41" s="15">
        <v>14407848.15</v>
      </c>
      <c r="C41" s="15">
        <v>133485.15</v>
      </c>
      <c r="D41" s="15">
        <f t="shared" si="0"/>
        <v>13162527</v>
      </c>
      <c r="E41" s="15">
        <v>1111836</v>
      </c>
      <c r="F41" s="16">
        <v>802</v>
      </c>
      <c r="G41" s="15">
        <v>198</v>
      </c>
    </row>
    <row r="42" spans="1:7" ht="12.75">
      <c r="A42" s="22">
        <f t="shared" si="1"/>
        <v>41566</v>
      </c>
      <c r="B42" s="15">
        <v>14697326.86</v>
      </c>
      <c r="C42" s="15">
        <v>132918.86</v>
      </c>
      <c r="D42" s="15">
        <f t="shared" si="0"/>
        <v>13446645</v>
      </c>
      <c r="E42" s="15">
        <v>1117763</v>
      </c>
      <c r="F42" s="16">
        <v>802</v>
      </c>
      <c r="G42" s="15">
        <v>199</v>
      </c>
    </row>
    <row r="43" spans="1:7" ht="12.75">
      <c r="A43" s="22">
        <f t="shared" si="1"/>
        <v>41573</v>
      </c>
      <c r="B43" s="15">
        <v>13283253.44</v>
      </c>
      <c r="C43" s="15">
        <f>115395.44-69482</f>
        <v>45913.44</v>
      </c>
      <c r="D43" s="15">
        <f t="shared" si="0"/>
        <v>12179109</v>
      </c>
      <c r="E43" s="15">
        <v>1058231</v>
      </c>
      <c r="F43" s="16">
        <v>802</v>
      </c>
      <c r="G43" s="15">
        <v>188</v>
      </c>
    </row>
    <row r="44" spans="1:7" ht="12.75">
      <c r="A44" s="22">
        <f t="shared" si="1"/>
        <v>41580</v>
      </c>
      <c r="B44" s="15">
        <v>14792019.41</v>
      </c>
      <c r="C44" s="15">
        <v>139438.41</v>
      </c>
      <c r="D44" s="15">
        <f t="shared" si="0"/>
        <v>13467185</v>
      </c>
      <c r="E44" s="15">
        <v>1185396</v>
      </c>
      <c r="F44" s="16">
        <f>5614/7</f>
        <v>802</v>
      </c>
      <c r="G44" s="15">
        <v>211</v>
      </c>
    </row>
    <row r="45" spans="1:7" ht="12.75">
      <c r="A45" s="22">
        <f t="shared" si="1"/>
        <v>41587</v>
      </c>
      <c r="B45" s="15">
        <v>13532570.18</v>
      </c>
      <c r="C45" s="15">
        <v>101733.18</v>
      </c>
      <c r="D45" s="15">
        <f t="shared" si="0"/>
        <v>12392977</v>
      </c>
      <c r="E45" s="15">
        <v>1037860</v>
      </c>
      <c r="F45" s="16">
        <f>5614/7</f>
        <v>802</v>
      </c>
      <c r="G45" s="15">
        <v>185</v>
      </c>
    </row>
    <row r="46" spans="1:7" ht="12.75">
      <c r="A46" s="22">
        <f t="shared" si="1"/>
        <v>41594</v>
      </c>
      <c r="B46" s="15">
        <v>13559917.1</v>
      </c>
      <c r="C46" s="15">
        <v>122787.1</v>
      </c>
      <c r="D46" s="15">
        <f t="shared" si="0"/>
        <v>12373262</v>
      </c>
      <c r="E46" s="15">
        <v>1063868</v>
      </c>
      <c r="F46" s="16">
        <v>802</v>
      </c>
      <c r="G46" s="15">
        <v>190</v>
      </c>
    </row>
    <row r="47" spans="1:7" ht="12.75">
      <c r="A47" s="22">
        <f t="shared" si="1"/>
        <v>41601</v>
      </c>
      <c r="B47" s="15">
        <v>11967148.2</v>
      </c>
      <c r="C47" s="15">
        <v>116399.2</v>
      </c>
      <c r="D47" s="15">
        <f t="shared" si="0"/>
        <v>10963807</v>
      </c>
      <c r="E47" s="15">
        <v>886942</v>
      </c>
      <c r="F47" s="16">
        <v>802</v>
      </c>
      <c r="G47" s="15">
        <v>158</v>
      </c>
    </row>
    <row r="48" spans="1:7" ht="12.75">
      <c r="A48" s="22">
        <f t="shared" si="1"/>
        <v>41608</v>
      </c>
      <c r="B48" s="15">
        <v>11790864.15</v>
      </c>
      <c r="C48" s="15">
        <v>103862.15</v>
      </c>
      <c r="D48" s="15">
        <f t="shared" si="0"/>
        <v>10777207</v>
      </c>
      <c r="E48" s="15">
        <v>909795</v>
      </c>
      <c r="F48" s="16">
        <v>802</v>
      </c>
      <c r="G48" s="15">
        <v>162</v>
      </c>
    </row>
    <row r="49" spans="1:7" ht="12.75">
      <c r="A49" s="22">
        <f t="shared" si="1"/>
        <v>41615</v>
      </c>
      <c r="B49" s="15">
        <v>12352771.34</v>
      </c>
      <c r="C49" s="15">
        <f>110541.34-8560</f>
        <v>101981.34</v>
      </c>
      <c r="D49" s="15">
        <f t="shared" si="0"/>
        <v>11248164</v>
      </c>
      <c r="E49" s="15">
        <v>1002626</v>
      </c>
      <c r="F49" s="16">
        <v>802</v>
      </c>
      <c r="G49" s="15">
        <v>179</v>
      </c>
    </row>
    <row r="50" spans="1:7" ht="12.75">
      <c r="A50" s="22">
        <f t="shared" si="1"/>
        <v>41622</v>
      </c>
      <c r="B50" s="15">
        <v>9364679.75</v>
      </c>
      <c r="C50" s="15">
        <v>86212.75</v>
      </c>
      <c r="D50" s="15">
        <f t="shared" si="0"/>
        <v>8536152</v>
      </c>
      <c r="E50" s="15">
        <v>742315</v>
      </c>
      <c r="F50" s="16">
        <v>802</v>
      </c>
      <c r="G50" s="15">
        <v>132</v>
      </c>
    </row>
    <row r="51" spans="1:7" ht="12.75">
      <c r="A51" s="22">
        <f t="shared" si="1"/>
        <v>41629</v>
      </c>
      <c r="B51" s="15">
        <v>11734470.3</v>
      </c>
      <c r="C51" s="15">
        <v>104776.3</v>
      </c>
      <c r="D51" s="15">
        <f t="shared" si="0"/>
        <v>10689767</v>
      </c>
      <c r="E51" s="15">
        <v>939927</v>
      </c>
      <c r="F51" s="16">
        <v>802</v>
      </c>
      <c r="G51" s="15">
        <v>167</v>
      </c>
    </row>
    <row r="52" spans="1:7" ht="12.75">
      <c r="A52" s="22">
        <f t="shared" si="1"/>
        <v>41636</v>
      </c>
      <c r="B52" s="15">
        <v>13902928.27</v>
      </c>
      <c r="C52" s="15">
        <f>108112.27-3715</f>
        <v>104397.27</v>
      </c>
      <c r="D52" s="15">
        <f t="shared" si="0"/>
        <v>12698470</v>
      </c>
      <c r="E52" s="15">
        <v>1100061</v>
      </c>
      <c r="F52" s="16">
        <v>802</v>
      </c>
      <c r="G52" s="15">
        <v>196</v>
      </c>
    </row>
    <row r="53" spans="1:7" ht="12.75">
      <c r="A53" s="22">
        <f t="shared" si="1"/>
        <v>41643</v>
      </c>
      <c r="B53" s="15">
        <v>13335126.76</v>
      </c>
      <c r="C53" s="15">
        <v>92782.76</v>
      </c>
      <c r="D53" s="15">
        <f t="shared" si="0"/>
        <v>12218827</v>
      </c>
      <c r="E53" s="15">
        <v>1023517</v>
      </c>
      <c r="F53" s="16">
        <v>802</v>
      </c>
      <c r="G53" s="15">
        <v>182</v>
      </c>
    </row>
    <row r="54" spans="1:7" ht="12.75">
      <c r="A54" s="22">
        <f t="shared" si="1"/>
        <v>41650</v>
      </c>
      <c r="B54" s="15">
        <v>12620828.59</v>
      </c>
      <c r="C54" s="15">
        <v>84464.59</v>
      </c>
      <c r="D54" s="15">
        <f t="shared" si="0"/>
        <v>11525624</v>
      </c>
      <c r="E54" s="15">
        <v>1010740</v>
      </c>
      <c r="F54" s="16">
        <v>802</v>
      </c>
      <c r="G54" s="15">
        <v>180</v>
      </c>
    </row>
    <row r="55" spans="1:7" ht="12.75">
      <c r="A55" s="22">
        <f t="shared" si="1"/>
        <v>41657</v>
      </c>
      <c r="B55" s="15">
        <v>12924435</v>
      </c>
      <c r="C55" s="15">
        <v>112790</v>
      </c>
      <c r="D55" s="15">
        <f t="shared" si="0"/>
        <v>11831676</v>
      </c>
      <c r="E55" s="15">
        <v>979969</v>
      </c>
      <c r="F55" s="16">
        <v>802</v>
      </c>
      <c r="G55" s="15">
        <v>175</v>
      </c>
    </row>
    <row r="56" spans="1:7" ht="12.75">
      <c r="A56" s="22">
        <f t="shared" si="1"/>
        <v>41664</v>
      </c>
      <c r="B56" s="15">
        <v>11041987.69</v>
      </c>
      <c r="C56" s="15">
        <v>59888.69</v>
      </c>
      <c r="D56" s="15">
        <f t="shared" si="0"/>
        <v>10146768</v>
      </c>
      <c r="E56" s="15">
        <v>835331</v>
      </c>
      <c r="F56" s="16">
        <v>802</v>
      </c>
      <c r="G56" s="15">
        <v>149</v>
      </c>
    </row>
    <row r="57" spans="1:7" ht="12.75">
      <c r="A57" s="22">
        <f t="shared" si="1"/>
        <v>41671</v>
      </c>
      <c r="B57" s="15">
        <v>13290584.02</v>
      </c>
      <c r="C57" s="15">
        <v>119896.02</v>
      </c>
      <c r="D57" s="15">
        <f t="shared" si="0"/>
        <v>12184079</v>
      </c>
      <c r="E57" s="15">
        <v>986609</v>
      </c>
      <c r="F57" s="16">
        <v>802</v>
      </c>
      <c r="G57" s="15">
        <v>176</v>
      </c>
    </row>
    <row r="58" spans="1:7" ht="12.75">
      <c r="A58" s="22">
        <f t="shared" si="1"/>
        <v>41678</v>
      </c>
      <c r="B58" s="15">
        <v>12476090.25</v>
      </c>
      <c r="C58" s="15">
        <f>95750.25-7485</f>
        <v>88265.25</v>
      </c>
      <c r="D58" s="15">
        <f t="shared" si="0"/>
        <v>11381213</v>
      </c>
      <c r="E58" s="15">
        <v>1006612</v>
      </c>
      <c r="F58" s="16">
        <v>801.7142857142857</v>
      </c>
      <c r="G58" s="15">
        <v>179</v>
      </c>
    </row>
    <row r="59" spans="1:7" ht="12.75">
      <c r="A59" s="22">
        <f t="shared" si="1"/>
        <v>41685</v>
      </c>
      <c r="B59" s="15">
        <v>12501767.81</v>
      </c>
      <c r="C59" s="15">
        <v>103186.81</v>
      </c>
      <c r="D59" s="15">
        <f t="shared" si="0"/>
        <v>11434925</v>
      </c>
      <c r="E59" s="15">
        <v>963656</v>
      </c>
      <c r="F59" s="16">
        <v>802</v>
      </c>
      <c r="G59" s="15">
        <v>172</v>
      </c>
    </row>
    <row r="60" spans="1:7" ht="12.75">
      <c r="A60" s="22">
        <f t="shared" si="1"/>
        <v>41692</v>
      </c>
      <c r="B60" s="15">
        <v>16029810.85</v>
      </c>
      <c r="C60" s="15">
        <v>82239.85</v>
      </c>
      <c r="D60" s="15">
        <f t="shared" si="0"/>
        <v>14649514</v>
      </c>
      <c r="E60" s="15">
        <v>1298057</v>
      </c>
      <c r="F60" s="16">
        <v>802</v>
      </c>
      <c r="G60" s="15">
        <v>231</v>
      </c>
    </row>
    <row r="61" spans="1:7" ht="12.75">
      <c r="A61" s="22">
        <f t="shared" si="1"/>
        <v>41699</v>
      </c>
      <c r="B61" s="15">
        <v>15782075.75</v>
      </c>
      <c r="C61" s="15">
        <v>131358.75</v>
      </c>
      <c r="D61" s="15">
        <f t="shared" si="0"/>
        <v>14451428</v>
      </c>
      <c r="E61" s="15">
        <v>1199289</v>
      </c>
      <c r="F61" s="16">
        <v>802</v>
      </c>
      <c r="G61" s="15">
        <v>214</v>
      </c>
    </row>
    <row r="62" spans="1:7" ht="12.75">
      <c r="A62" s="22">
        <f t="shared" si="1"/>
        <v>41706</v>
      </c>
      <c r="B62" s="15">
        <v>15157486.42</v>
      </c>
      <c r="C62" s="15">
        <v>108811.42</v>
      </c>
      <c r="D62" s="15">
        <f t="shared" si="0"/>
        <v>13808055</v>
      </c>
      <c r="E62" s="15">
        <v>1240620</v>
      </c>
      <c r="F62" s="16">
        <v>802</v>
      </c>
      <c r="G62" s="15">
        <v>221</v>
      </c>
    </row>
    <row r="63" spans="1:7" ht="12.75">
      <c r="A63" s="22">
        <f t="shared" si="1"/>
        <v>41713</v>
      </c>
      <c r="B63" s="15">
        <v>14451302.53</v>
      </c>
      <c r="C63" s="15">
        <f>114403.53-7655</f>
        <v>106748.53</v>
      </c>
      <c r="D63" s="15">
        <f t="shared" si="0"/>
        <v>13197890</v>
      </c>
      <c r="E63" s="15">
        <v>1146664</v>
      </c>
      <c r="F63" s="16">
        <v>802</v>
      </c>
      <c r="G63" s="15">
        <v>204</v>
      </c>
    </row>
    <row r="64" spans="1:7" ht="12.75">
      <c r="A64" s="22">
        <f t="shared" si="1"/>
        <v>41720</v>
      </c>
      <c r="B64" s="15">
        <v>14446176.6</v>
      </c>
      <c r="C64" s="15">
        <v>75523.6</v>
      </c>
      <c r="D64" s="15">
        <f t="shared" si="0"/>
        <v>13240265</v>
      </c>
      <c r="E64" s="15">
        <v>1130388</v>
      </c>
      <c r="F64" s="16">
        <v>802</v>
      </c>
      <c r="G64" s="15">
        <v>201</v>
      </c>
    </row>
    <row r="65" ht="12.75">
      <c r="A65" s="22"/>
    </row>
    <row r="66" spans="1:7" ht="13.5" thickBot="1">
      <c r="A66" s="3" t="s">
        <v>8</v>
      </c>
      <c r="B66" s="17">
        <f>SUM(B13:B64)</f>
        <v>748036728.3</v>
      </c>
      <c r="C66" s="17">
        <f>SUM(C13:C64)</f>
        <v>5840107.299999999</v>
      </c>
      <c r="D66" s="17">
        <f>SUM(D13:D64)</f>
        <v>684099126</v>
      </c>
      <c r="E66" s="17">
        <f>SUM(E13:E64)</f>
        <v>58097495</v>
      </c>
      <c r="F66" s="24">
        <f>SUM(F13:F64)/COUNT(F13:F64)</f>
        <v>801.7142857142857</v>
      </c>
      <c r="G66" s="17">
        <f>+E66/SUM(F13:F64)/7</f>
        <v>199.0840198201656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8:G8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14.7109375" style="3" customWidth="1"/>
    <col min="2" max="5" width="14.7109375" style="15" customWidth="1"/>
    <col min="6" max="6" width="14.7109375" style="16" customWidth="1"/>
    <col min="7" max="7" width="14.7109375" style="15" customWidth="1"/>
  </cols>
  <sheetData>
    <row r="1" spans="1:12" ht="18">
      <c r="A1" s="35" t="s">
        <v>15</v>
      </c>
      <c r="B1" s="35"/>
      <c r="C1" s="35"/>
      <c r="D1" s="35"/>
      <c r="E1" s="35"/>
      <c r="F1" s="35"/>
      <c r="G1" s="35"/>
      <c r="H1" s="26"/>
      <c r="I1" s="26"/>
      <c r="J1" s="26"/>
      <c r="K1" s="26"/>
      <c r="L1" s="26"/>
    </row>
    <row r="2" spans="1:12" ht="15">
      <c r="A2" s="36" t="s">
        <v>16</v>
      </c>
      <c r="B2" s="36"/>
      <c r="C2" s="36"/>
      <c r="D2" s="36"/>
      <c r="E2" s="36"/>
      <c r="F2" s="36"/>
      <c r="G2" s="36"/>
      <c r="H2" s="27"/>
      <c r="I2" s="27"/>
      <c r="J2" s="27"/>
      <c r="K2" s="27"/>
      <c r="L2" s="27"/>
    </row>
    <row r="3" spans="1:12" s="1" customFormat="1" ht="15">
      <c r="A3" s="36" t="s">
        <v>17</v>
      </c>
      <c r="B3" s="36"/>
      <c r="C3" s="36"/>
      <c r="D3" s="36"/>
      <c r="E3" s="36"/>
      <c r="F3" s="36"/>
      <c r="G3" s="36"/>
      <c r="H3" s="27"/>
      <c r="I3" s="27"/>
      <c r="J3" s="27"/>
      <c r="K3" s="27"/>
      <c r="L3" s="27"/>
    </row>
    <row r="4" spans="1:12" s="1" customFormat="1" ht="14.25" customHeight="1">
      <c r="A4" s="37" t="s">
        <v>18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</row>
    <row r="5" spans="1:12" s="1" customFormat="1" ht="14.25">
      <c r="A5" s="38" t="s">
        <v>19</v>
      </c>
      <c r="B5" s="38"/>
      <c r="C5" s="38"/>
      <c r="D5" s="38"/>
      <c r="E5" s="38"/>
      <c r="F5" s="38"/>
      <c r="G5" s="38"/>
      <c r="H5" s="29"/>
      <c r="I5" s="29"/>
      <c r="J5" s="29"/>
      <c r="K5" s="29"/>
      <c r="L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23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40999</v>
      </c>
      <c r="B13" s="15">
        <v>15912305.03</v>
      </c>
      <c r="C13" s="15">
        <v>98855.03</v>
      </c>
      <c r="D13" s="15">
        <f aca="true" t="shared" si="0" ref="D13:D64">+B13-C13-E13</f>
        <v>14582847</v>
      </c>
      <c r="E13" s="15">
        <v>1230603</v>
      </c>
      <c r="F13" s="16">
        <v>802</v>
      </c>
      <c r="G13" s="15">
        <v>219</v>
      </c>
    </row>
    <row r="14" spans="1:7" ht="12.75">
      <c r="A14" s="22">
        <f aca="true" t="shared" si="1" ref="A14:A64">+A13+7</f>
        <v>41006</v>
      </c>
      <c r="B14" s="15">
        <v>16821315.45</v>
      </c>
      <c r="C14" s="15">
        <v>117602.45</v>
      </c>
      <c r="D14" s="15">
        <f t="shared" si="0"/>
        <v>15362357</v>
      </c>
      <c r="E14" s="15">
        <v>1341356</v>
      </c>
      <c r="F14" s="16">
        <v>802</v>
      </c>
      <c r="G14" s="15">
        <v>239</v>
      </c>
    </row>
    <row r="15" spans="1:7" ht="12.75">
      <c r="A15" s="22">
        <f t="shared" si="1"/>
        <v>41013</v>
      </c>
      <c r="B15" s="15">
        <v>16292758.2</v>
      </c>
      <c r="C15" s="15">
        <v>105186.2</v>
      </c>
      <c r="D15" s="15">
        <f t="shared" si="0"/>
        <v>14919258</v>
      </c>
      <c r="E15" s="15">
        <v>1268314</v>
      </c>
      <c r="F15" s="16">
        <v>802</v>
      </c>
      <c r="G15" s="15">
        <v>226</v>
      </c>
    </row>
    <row r="16" spans="1:7" ht="12.75">
      <c r="A16" s="22">
        <f t="shared" si="1"/>
        <v>41020</v>
      </c>
      <c r="B16" s="15">
        <v>15720886.88</v>
      </c>
      <c r="C16" s="15">
        <v>100722.88</v>
      </c>
      <c r="D16" s="15">
        <f t="shared" si="0"/>
        <v>14402436</v>
      </c>
      <c r="E16" s="15">
        <v>1217728</v>
      </c>
      <c r="F16" s="16">
        <v>802</v>
      </c>
      <c r="G16" s="15">
        <v>217</v>
      </c>
    </row>
    <row r="17" spans="1:7" ht="12.75">
      <c r="A17" s="22">
        <f t="shared" si="1"/>
        <v>41027</v>
      </c>
      <c r="B17" s="15">
        <v>16038689.98</v>
      </c>
      <c r="C17" s="15">
        <v>79617.98</v>
      </c>
      <c r="D17" s="15">
        <f t="shared" si="0"/>
        <v>14644928</v>
      </c>
      <c r="E17" s="15">
        <v>1314144</v>
      </c>
      <c r="F17" s="16">
        <v>802</v>
      </c>
      <c r="G17" s="15">
        <v>234</v>
      </c>
    </row>
    <row r="18" spans="1:7" ht="12.75">
      <c r="A18" s="22">
        <f t="shared" si="1"/>
        <v>41034</v>
      </c>
      <c r="B18" s="15">
        <v>16825944.45</v>
      </c>
      <c r="C18" s="15">
        <v>110222.45</v>
      </c>
      <c r="D18" s="15">
        <f t="shared" si="0"/>
        <v>15388186</v>
      </c>
      <c r="E18" s="15">
        <v>1327536</v>
      </c>
      <c r="F18" s="16">
        <v>802</v>
      </c>
      <c r="G18" s="15">
        <v>236</v>
      </c>
    </row>
    <row r="19" spans="1:7" ht="12.75">
      <c r="A19" s="22">
        <f t="shared" si="1"/>
        <v>41041</v>
      </c>
      <c r="B19" s="15">
        <v>15588643.13</v>
      </c>
      <c r="C19" s="15">
        <v>108148.13</v>
      </c>
      <c r="D19" s="15">
        <f t="shared" si="0"/>
        <v>14309498</v>
      </c>
      <c r="E19" s="15">
        <v>1170997</v>
      </c>
      <c r="F19" s="16">
        <v>802</v>
      </c>
      <c r="G19" s="15">
        <v>209</v>
      </c>
    </row>
    <row r="20" spans="1:7" ht="12.75">
      <c r="A20" s="22">
        <f t="shared" si="1"/>
        <v>41048</v>
      </c>
      <c r="B20" s="15">
        <v>14942850.73</v>
      </c>
      <c r="C20" s="15">
        <v>104749.73</v>
      </c>
      <c r="D20" s="15">
        <f t="shared" si="0"/>
        <v>13726689</v>
      </c>
      <c r="E20" s="15">
        <v>1111412</v>
      </c>
      <c r="F20" s="16">
        <v>802</v>
      </c>
      <c r="G20" s="15">
        <v>198</v>
      </c>
    </row>
    <row r="21" spans="1:7" ht="12.75">
      <c r="A21" s="22">
        <f t="shared" si="1"/>
        <v>41055</v>
      </c>
      <c r="B21" s="15">
        <v>14222484.15</v>
      </c>
      <c r="C21" s="15">
        <v>109009.15</v>
      </c>
      <c r="D21" s="15">
        <f t="shared" si="0"/>
        <v>12920522</v>
      </c>
      <c r="E21" s="15">
        <v>1192953</v>
      </c>
      <c r="F21" s="16">
        <v>802</v>
      </c>
      <c r="G21" s="15">
        <v>212</v>
      </c>
    </row>
    <row r="22" spans="1:7" ht="12.75">
      <c r="A22" s="22">
        <f t="shared" si="1"/>
        <v>41062</v>
      </c>
      <c r="B22" s="15">
        <v>16551716.82</v>
      </c>
      <c r="C22" s="15">
        <v>127573.82</v>
      </c>
      <c r="D22" s="15">
        <f t="shared" si="0"/>
        <v>15171340</v>
      </c>
      <c r="E22" s="15">
        <v>1252803</v>
      </c>
      <c r="F22" s="16">
        <v>802</v>
      </c>
      <c r="G22" s="15">
        <v>223</v>
      </c>
    </row>
    <row r="23" spans="1:7" ht="12.75">
      <c r="A23" s="22">
        <f t="shared" si="1"/>
        <v>41069</v>
      </c>
      <c r="B23" s="15">
        <v>16300401.42</v>
      </c>
      <c r="C23" s="15">
        <v>112099.42</v>
      </c>
      <c r="D23" s="15">
        <f t="shared" si="0"/>
        <v>14803894</v>
      </c>
      <c r="E23" s="15">
        <v>1384408</v>
      </c>
      <c r="F23" s="16">
        <v>802</v>
      </c>
      <c r="G23" s="15">
        <v>247</v>
      </c>
    </row>
    <row r="24" spans="1:7" ht="12.75">
      <c r="A24" s="22">
        <f t="shared" si="1"/>
        <v>41076</v>
      </c>
      <c r="B24" s="15">
        <v>14845336</v>
      </c>
      <c r="C24" s="15">
        <v>114128</v>
      </c>
      <c r="D24" s="15">
        <f t="shared" si="0"/>
        <v>13624908</v>
      </c>
      <c r="E24" s="15">
        <v>1106300</v>
      </c>
      <c r="F24" s="16">
        <v>802</v>
      </c>
      <c r="G24" s="15">
        <v>197</v>
      </c>
    </row>
    <row r="25" spans="1:7" ht="12.75">
      <c r="A25" s="22">
        <f t="shared" si="1"/>
        <v>41083</v>
      </c>
      <c r="B25" s="15">
        <v>14690576.49</v>
      </c>
      <c r="C25" s="15">
        <v>113423.49</v>
      </c>
      <c r="D25" s="15">
        <f t="shared" si="0"/>
        <v>13431206</v>
      </c>
      <c r="E25" s="15">
        <v>1145947</v>
      </c>
      <c r="F25" s="16">
        <v>802</v>
      </c>
      <c r="G25" s="15">
        <v>204</v>
      </c>
    </row>
    <row r="26" spans="1:7" ht="12.75">
      <c r="A26" s="22">
        <f t="shared" si="1"/>
        <v>41090</v>
      </c>
      <c r="B26" s="15">
        <v>16200203.77</v>
      </c>
      <c r="C26" s="15">
        <v>114316.77</v>
      </c>
      <c r="D26" s="15">
        <f t="shared" si="0"/>
        <v>14787163</v>
      </c>
      <c r="E26" s="15">
        <v>1298724</v>
      </c>
      <c r="F26" s="16">
        <v>802</v>
      </c>
      <c r="G26" s="15">
        <v>231</v>
      </c>
    </row>
    <row r="27" spans="1:7" ht="12.75">
      <c r="A27" s="22">
        <f t="shared" si="1"/>
        <v>41097</v>
      </c>
      <c r="B27" s="15">
        <v>18087658.2</v>
      </c>
      <c r="C27" s="15">
        <v>135422.2</v>
      </c>
      <c r="D27" s="15">
        <f t="shared" si="0"/>
        <v>16492005</v>
      </c>
      <c r="E27" s="15">
        <v>1460231</v>
      </c>
      <c r="F27" s="16">
        <v>802</v>
      </c>
      <c r="G27" s="15">
        <v>260</v>
      </c>
    </row>
    <row r="28" spans="1:7" ht="12.75">
      <c r="A28" s="22">
        <f t="shared" si="1"/>
        <v>41104</v>
      </c>
      <c r="B28" s="15">
        <v>15167699.06</v>
      </c>
      <c r="C28" s="15">
        <v>114105.06</v>
      </c>
      <c r="D28" s="15">
        <f t="shared" si="0"/>
        <v>13924161</v>
      </c>
      <c r="E28" s="15">
        <v>1129433</v>
      </c>
      <c r="F28" s="16">
        <v>802</v>
      </c>
      <c r="G28" s="15">
        <v>201</v>
      </c>
    </row>
    <row r="29" spans="1:7" ht="12.75">
      <c r="A29" s="22">
        <f t="shared" si="1"/>
        <v>41111</v>
      </c>
      <c r="B29" s="15">
        <v>15803070.2</v>
      </c>
      <c r="C29" s="15">
        <v>120882.2</v>
      </c>
      <c r="D29" s="15">
        <f t="shared" si="0"/>
        <v>14509011</v>
      </c>
      <c r="E29" s="15">
        <v>1173177</v>
      </c>
      <c r="F29" s="16">
        <v>802</v>
      </c>
      <c r="G29" s="15">
        <v>209</v>
      </c>
    </row>
    <row r="30" spans="1:7" ht="12.75">
      <c r="A30" s="22">
        <f t="shared" si="1"/>
        <v>41118</v>
      </c>
      <c r="B30" s="15">
        <v>14737504.48</v>
      </c>
      <c r="C30" s="15">
        <v>123377.48</v>
      </c>
      <c r="D30" s="15">
        <f t="shared" si="0"/>
        <v>13465139</v>
      </c>
      <c r="E30" s="15">
        <v>1148988</v>
      </c>
      <c r="F30" s="16">
        <v>802</v>
      </c>
      <c r="G30" s="15">
        <v>205</v>
      </c>
    </row>
    <row r="31" spans="1:7" ht="12.75">
      <c r="A31" s="22">
        <f t="shared" si="1"/>
        <v>41125</v>
      </c>
      <c r="B31" s="15">
        <v>15806320.86</v>
      </c>
      <c r="C31" s="15">
        <v>124607.86</v>
      </c>
      <c r="D31" s="15">
        <f t="shared" si="0"/>
        <v>14455793</v>
      </c>
      <c r="E31" s="15">
        <v>1225920</v>
      </c>
      <c r="F31" s="16">
        <v>802</v>
      </c>
      <c r="G31" s="15">
        <v>218</v>
      </c>
    </row>
    <row r="32" spans="1:7" ht="12.75">
      <c r="A32" s="22">
        <f t="shared" si="1"/>
        <v>41132</v>
      </c>
      <c r="B32" s="15">
        <v>16113276.44</v>
      </c>
      <c r="C32" s="15">
        <v>133653.44</v>
      </c>
      <c r="D32" s="15">
        <f t="shared" si="0"/>
        <v>14826004</v>
      </c>
      <c r="E32" s="15">
        <v>1153619</v>
      </c>
      <c r="F32" s="16">
        <v>802</v>
      </c>
      <c r="G32" s="15">
        <v>205</v>
      </c>
    </row>
    <row r="33" spans="1:7" ht="12.75">
      <c r="A33" s="22">
        <f t="shared" si="1"/>
        <v>41139</v>
      </c>
      <c r="B33" s="15">
        <v>15106821.72</v>
      </c>
      <c r="C33" s="15">
        <v>125188.72</v>
      </c>
      <c r="D33" s="15">
        <f t="shared" si="0"/>
        <v>13734820</v>
      </c>
      <c r="E33" s="15">
        <v>1246813</v>
      </c>
      <c r="F33" s="16">
        <v>802</v>
      </c>
      <c r="G33" s="15">
        <v>222</v>
      </c>
    </row>
    <row r="34" spans="1:7" ht="12.75">
      <c r="A34" s="22">
        <f t="shared" si="1"/>
        <v>41146</v>
      </c>
      <c r="B34" s="15">
        <v>15445508.48</v>
      </c>
      <c r="C34" s="15">
        <v>127068.48</v>
      </c>
      <c r="D34" s="15">
        <f t="shared" si="0"/>
        <v>14090422</v>
      </c>
      <c r="E34" s="15">
        <v>1228018</v>
      </c>
      <c r="F34" s="16">
        <v>802</v>
      </c>
      <c r="G34" s="15">
        <v>219</v>
      </c>
    </row>
    <row r="35" spans="1:7" ht="12.75">
      <c r="A35" s="22">
        <f t="shared" si="1"/>
        <v>41153</v>
      </c>
      <c r="B35" s="15">
        <v>16259992.13</v>
      </c>
      <c r="C35" s="15">
        <v>141995.13</v>
      </c>
      <c r="D35" s="15">
        <f t="shared" si="0"/>
        <v>14888121</v>
      </c>
      <c r="E35" s="15">
        <v>1229876</v>
      </c>
      <c r="F35" s="16">
        <v>802</v>
      </c>
      <c r="G35" s="15">
        <v>219</v>
      </c>
    </row>
    <row r="36" spans="1:7" ht="12.75">
      <c r="A36" s="22">
        <f t="shared" si="1"/>
        <v>41160</v>
      </c>
      <c r="B36" s="15">
        <v>17025760.5</v>
      </c>
      <c r="C36" s="15">
        <v>151539.5</v>
      </c>
      <c r="D36" s="15">
        <f t="shared" si="0"/>
        <v>15509573</v>
      </c>
      <c r="E36" s="15">
        <v>1364648</v>
      </c>
      <c r="F36" s="16">
        <v>802</v>
      </c>
      <c r="G36" s="15">
        <v>243</v>
      </c>
    </row>
    <row r="37" spans="1:7" ht="12.75">
      <c r="A37" s="22">
        <f t="shared" si="1"/>
        <v>41167</v>
      </c>
      <c r="B37" s="15">
        <v>14835680.69</v>
      </c>
      <c r="C37" s="15">
        <v>132745.69</v>
      </c>
      <c r="D37" s="15">
        <f t="shared" si="0"/>
        <v>13609866</v>
      </c>
      <c r="E37" s="15">
        <v>1093069</v>
      </c>
      <c r="F37" s="16">
        <v>802</v>
      </c>
      <c r="G37" s="15">
        <v>195</v>
      </c>
    </row>
    <row r="38" spans="1:7" ht="12.75">
      <c r="A38" s="22">
        <f t="shared" si="1"/>
        <v>41174</v>
      </c>
      <c r="B38" s="15">
        <v>14507479.9</v>
      </c>
      <c r="C38" s="15">
        <v>119368.9</v>
      </c>
      <c r="D38" s="15">
        <f t="shared" si="0"/>
        <v>13285880</v>
      </c>
      <c r="E38" s="15">
        <v>1102231</v>
      </c>
      <c r="F38" s="16">
        <f>5614/7</f>
        <v>802</v>
      </c>
      <c r="G38" s="15">
        <v>196</v>
      </c>
    </row>
    <row r="39" spans="1:7" ht="12.75">
      <c r="A39" s="22">
        <f t="shared" si="1"/>
        <v>41181</v>
      </c>
      <c r="B39" s="15">
        <v>15030764.81</v>
      </c>
      <c r="C39" s="15">
        <v>139030.81</v>
      </c>
      <c r="D39" s="15">
        <f t="shared" si="0"/>
        <v>13775027</v>
      </c>
      <c r="E39" s="15">
        <v>1116707</v>
      </c>
      <c r="F39" s="16">
        <f>5614/7</f>
        <v>802</v>
      </c>
      <c r="G39" s="15">
        <v>199</v>
      </c>
    </row>
    <row r="40" spans="1:7" ht="12.75">
      <c r="A40" s="22">
        <f t="shared" si="1"/>
        <v>41188</v>
      </c>
      <c r="B40" s="15">
        <v>14460243.96</v>
      </c>
      <c r="C40" s="15">
        <v>119506.96</v>
      </c>
      <c r="D40" s="15">
        <f t="shared" si="0"/>
        <v>13204251</v>
      </c>
      <c r="E40" s="15">
        <v>1136486</v>
      </c>
      <c r="F40" s="16">
        <v>802</v>
      </c>
      <c r="G40" s="15">
        <v>202</v>
      </c>
    </row>
    <row r="41" spans="1:7" ht="12.75">
      <c r="A41" s="22">
        <f t="shared" si="1"/>
        <v>41195</v>
      </c>
      <c r="B41" s="15">
        <v>14193327.41</v>
      </c>
      <c r="C41" s="15">
        <v>133649.41</v>
      </c>
      <c r="D41" s="15">
        <f t="shared" si="0"/>
        <v>12884930</v>
      </c>
      <c r="E41" s="15">
        <v>1174748</v>
      </c>
      <c r="F41" s="16">
        <f>5614/7</f>
        <v>802</v>
      </c>
      <c r="G41" s="15">
        <v>209</v>
      </c>
    </row>
    <row r="42" spans="1:7" ht="12.75">
      <c r="A42" s="22">
        <f t="shared" si="1"/>
        <v>41202</v>
      </c>
      <c r="B42" s="15">
        <v>13724028.68</v>
      </c>
      <c r="C42" s="15">
        <v>113318.68</v>
      </c>
      <c r="D42" s="15">
        <f t="shared" si="0"/>
        <v>12527259</v>
      </c>
      <c r="E42" s="15">
        <v>1083451</v>
      </c>
      <c r="F42" s="16">
        <f>5614/7</f>
        <v>802</v>
      </c>
      <c r="G42" s="15">
        <v>193</v>
      </c>
    </row>
    <row r="43" spans="1:7" ht="12.75">
      <c r="A43" s="22">
        <f t="shared" si="1"/>
        <v>41209</v>
      </c>
      <c r="B43" s="15">
        <v>13852800.5</v>
      </c>
      <c r="C43" s="15">
        <v>129013.5</v>
      </c>
      <c r="D43" s="15">
        <f t="shared" si="0"/>
        <v>12624934</v>
      </c>
      <c r="E43" s="15">
        <v>1098853</v>
      </c>
      <c r="F43" s="16">
        <v>802</v>
      </c>
      <c r="G43" s="15">
        <v>196</v>
      </c>
    </row>
    <row r="44" spans="1:7" ht="12.75">
      <c r="A44" s="22">
        <f t="shared" si="1"/>
        <v>41216</v>
      </c>
      <c r="B44" s="15">
        <v>13521904.86</v>
      </c>
      <c r="C44" s="15">
        <v>120415.86</v>
      </c>
      <c r="D44" s="15">
        <f t="shared" si="0"/>
        <v>12285360</v>
      </c>
      <c r="E44" s="15">
        <v>1116129</v>
      </c>
      <c r="F44" s="16">
        <v>802</v>
      </c>
      <c r="G44" s="15">
        <v>199</v>
      </c>
    </row>
    <row r="45" spans="1:7" ht="12.75">
      <c r="A45" s="22">
        <f t="shared" si="1"/>
        <v>41223</v>
      </c>
      <c r="B45" s="15">
        <v>13066458.73</v>
      </c>
      <c r="C45" s="15">
        <v>109592.73</v>
      </c>
      <c r="D45" s="15">
        <f t="shared" si="0"/>
        <v>11923002</v>
      </c>
      <c r="E45" s="15">
        <v>1033864</v>
      </c>
      <c r="F45" s="16">
        <v>802</v>
      </c>
      <c r="G45" s="15">
        <v>184</v>
      </c>
    </row>
    <row r="46" spans="1:7" ht="12.75">
      <c r="A46" s="22">
        <f t="shared" si="1"/>
        <v>41230</v>
      </c>
      <c r="B46" s="15">
        <v>13345564.62</v>
      </c>
      <c r="C46" s="15">
        <v>118422.62</v>
      </c>
      <c r="D46" s="15">
        <f t="shared" si="0"/>
        <v>12154054</v>
      </c>
      <c r="E46" s="15">
        <v>1073088</v>
      </c>
      <c r="F46" s="16">
        <v>802</v>
      </c>
      <c r="G46" s="15">
        <v>191</v>
      </c>
    </row>
    <row r="47" spans="1:7" ht="12.75">
      <c r="A47" s="22">
        <f t="shared" si="1"/>
        <v>41237</v>
      </c>
      <c r="B47" s="15">
        <v>14136543.96</v>
      </c>
      <c r="C47" s="15">
        <v>118109.96</v>
      </c>
      <c r="D47" s="15">
        <f t="shared" si="0"/>
        <v>12913176</v>
      </c>
      <c r="E47" s="15">
        <v>1105258</v>
      </c>
      <c r="F47" s="16">
        <f>5614/7</f>
        <v>802</v>
      </c>
      <c r="G47" s="15">
        <v>197</v>
      </c>
    </row>
    <row r="48" spans="1:7" ht="12.75">
      <c r="A48" s="22">
        <f t="shared" si="1"/>
        <v>41244</v>
      </c>
      <c r="B48" s="15">
        <v>13040092.2</v>
      </c>
      <c r="C48" s="15">
        <v>118614.2</v>
      </c>
      <c r="D48" s="15">
        <f t="shared" si="0"/>
        <v>11891725</v>
      </c>
      <c r="E48" s="15">
        <v>1029753</v>
      </c>
      <c r="F48" s="16">
        <v>802</v>
      </c>
      <c r="G48" s="15">
        <v>183</v>
      </c>
    </row>
    <row r="49" spans="1:7" ht="12.75">
      <c r="A49" s="22">
        <f t="shared" si="1"/>
        <v>41251</v>
      </c>
      <c r="B49" s="15">
        <v>13220684.81</v>
      </c>
      <c r="C49" s="15">
        <v>115406.81</v>
      </c>
      <c r="D49" s="15">
        <f t="shared" si="0"/>
        <v>12074298</v>
      </c>
      <c r="E49" s="15">
        <v>1030980</v>
      </c>
      <c r="F49" s="16">
        <v>802</v>
      </c>
      <c r="G49" s="15">
        <v>184</v>
      </c>
    </row>
    <row r="50" spans="1:7" ht="12.75">
      <c r="A50" s="22">
        <f t="shared" si="1"/>
        <v>41258</v>
      </c>
      <c r="B50" s="15">
        <v>12564863.91</v>
      </c>
      <c r="C50" s="15">
        <v>89673.91</v>
      </c>
      <c r="D50" s="15">
        <f t="shared" si="0"/>
        <v>11484220</v>
      </c>
      <c r="E50" s="15">
        <v>990970</v>
      </c>
      <c r="F50" s="16">
        <v>802</v>
      </c>
      <c r="G50" s="15">
        <v>177</v>
      </c>
    </row>
    <row r="51" spans="1:7" ht="12.75">
      <c r="A51" s="22">
        <f t="shared" si="1"/>
        <v>41265</v>
      </c>
      <c r="B51" s="15">
        <v>11427711.3</v>
      </c>
      <c r="C51" s="15">
        <v>102946.3</v>
      </c>
      <c r="D51" s="15">
        <f t="shared" si="0"/>
        <v>10519595</v>
      </c>
      <c r="E51" s="15">
        <v>805170</v>
      </c>
      <c r="F51" s="16">
        <v>802</v>
      </c>
      <c r="G51" s="15">
        <v>143</v>
      </c>
    </row>
    <row r="52" spans="1:7" ht="12.75">
      <c r="A52" s="22">
        <f t="shared" si="1"/>
        <v>41272</v>
      </c>
      <c r="B52" s="15">
        <v>10756163.25</v>
      </c>
      <c r="C52" s="15">
        <v>89293.25</v>
      </c>
      <c r="D52" s="15">
        <f t="shared" si="0"/>
        <v>9803828</v>
      </c>
      <c r="E52" s="15">
        <v>863042</v>
      </c>
      <c r="F52" s="16">
        <f>5614/7</f>
        <v>802</v>
      </c>
      <c r="G52" s="15">
        <v>154</v>
      </c>
    </row>
    <row r="53" spans="1:7" ht="12.75">
      <c r="A53" s="22">
        <f t="shared" si="1"/>
        <v>41279</v>
      </c>
      <c r="B53" s="15">
        <v>17541388</v>
      </c>
      <c r="C53" s="15">
        <v>118333</v>
      </c>
      <c r="D53" s="15">
        <f t="shared" si="0"/>
        <v>16040637</v>
      </c>
      <c r="E53" s="15">
        <v>1382418</v>
      </c>
      <c r="F53" s="16">
        <v>802</v>
      </c>
      <c r="G53" s="15">
        <v>246</v>
      </c>
    </row>
    <row r="54" spans="1:7" ht="12.75">
      <c r="A54" s="22">
        <f t="shared" si="1"/>
        <v>41286</v>
      </c>
      <c r="B54" s="15">
        <v>13819402.65</v>
      </c>
      <c r="C54" s="15">
        <v>82246.65</v>
      </c>
      <c r="D54" s="15">
        <f t="shared" si="0"/>
        <v>12641341</v>
      </c>
      <c r="E54" s="15">
        <v>1095815</v>
      </c>
      <c r="F54" s="16">
        <v>802</v>
      </c>
      <c r="G54" s="15">
        <v>195</v>
      </c>
    </row>
    <row r="55" spans="1:7" ht="12.75">
      <c r="A55" s="22">
        <f t="shared" si="1"/>
        <v>41293</v>
      </c>
      <c r="B55" s="15">
        <v>12950641.28</v>
      </c>
      <c r="C55" s="15">
        <v>100510.28</v>
      </c>
      <c r="D55" s="15">
        <f t="shared" si="0"/>
        <v>11860080</v>
      </c>
      <c r="E55" s="15">
        <v>990051</v>
      </c>
      <c r="F55" s="16">
        <v>802</v>
      </c>
      <c r="G55" s="15">
        <v>176</v>
      </c>
    </row>
    <row r="56" spans="1:7" ht="12.75">
      <c r="A56" s="22">
        <f t="shared" si="1"/>
        <v>41300</v>
      </c>
      <c r="B56" s="15">
        <v>12587761.48</v>
      </c>
      <c r="C56" s="15">
        <v>109120.48</v>
      </c>
      <c r="D56" s="15">
        <f t="shared" si="0"/>
        <v>11463417</v>
      </c>
      <c r="E56" s="15">
        <v>1015224</v>
      </c>
      <c r="F56" s="16">
        <v>802</v>
      </c>
      <c r="G56" s="15">
        <v>181</v>
      </c>
    </row>
    <row r="57" spans="1:7" ht="12.75">
      <c r="A57" s="22">
        <f t="shared" si="1"/>
        <v>41307</v>
      </c>
      <c r="B57" s="15">
        <v>13704051.67</v>
      </c>
      <c r="C57" s="15">
        <v>114351.67</v>
      </c>
      <c r="D57" s="15">
        <f t="shared" si="0"/>
        <v>12530535</v>
      </c>
      <c r="E57" s="15">
        <v>1059165</v>
      </c>
      <c r="F57" s="16">
        <v>802</v>
      </c>
      <c r="G57" s="15">
        <v>189</v>
      </c>
    </row>
    <row r="58" spans="1:7" ht="12.75">
      <c r="A58" s="22">
        <f t="shared" si="1"/>
        <v>41314</v>
      </c>
      <c r="B58" s="15">
        <v>12663634.64</v>
      </c>
      <c r="C58" s="15">
        <v>105518.64</v>
      </c>
      <c r="D58" s="15">
        <f t="shared" si="0"/>
        <v>11557305</v>
      </c>
      <c r="E58" s="15">
        <v>1000811</v>
      </c>
      <c r="F58" s="16">
        <v>802</v>
      </c>
      <c r="G58" s="15">
        <v>178</v>
      </c>
    </row>
    <row r="59" spans="1:7" ht="12.75">
      <c r="A59" s="22">
        <f t="shared" si="1"/>
        <v>41321</v>
      </c>
      <c r="B59" s="15">
        <v>17698464.7</v>
      </c>
      <c r="C59" s="15">
        <v>132812.7</v>
      </c>
      <c r="D59" s="15">
        <f t="shared" si="0"/>
        <v>16156722</v>
      </c>
      <c r="E59" s="15">
        <v>1408930</v>
      </c>
      <c r="F59" s="16">
        <v>802</v>
      </c>
      <c r="G59" s="15">
        <v>251</v>
      </c>
    </row>
    <row r="60" spans="1:7" ht="12.75">
      <c r="A60" s="22">
        <f t="shared" si="1"/>
        <v>41328</v>
      </c>
      <c r="B60" s="15">
        <v>16900599.75</v>
      </c>
      <c r="C60" s="15">
        <v>111110.75</v>
      </c>
      <c r="D60" s="15">
        <f t="shared" si="0"/>
        <v>15478390</v>
      </c>
      <c r="E60" s="15">
        <v>1311099</v>
      </c>
      <c r="F60" s="16">
        <v>802</v>
      </c>
      <c r="G60" s="15">
        <v>234</v>
      </c>
    </row>
    <row r="61" spans="1:7" ht="12.75">
      <c r="A61" s="22">
        <f t="shared" si="1"/>
        <v>41335</v>
      </c>
      <c r="B61" s="15">
        <v>16844999.8</v>
      </c>
      <c r="C61" s="15">
        <v>125875.8</v>
      </c>
      <c r="D61" s="15">
        <f t="shared" si="0"/>
        <v>15440763</v>
      </c>
      <c r="E61" s="15">
        <v>1278361</v>
      </c>
      <c r="F61" s="16">
        <v>802</v>
      </c>
      <c r="G61" s="15">
        <v>228</v>
      </c>
    </row>
    <row r="62" spans="1:7" ht="12.75">
      <c r="A62" s="22">
        <f t="shared" si="1"/>
        <v>41342</v>
      </c>
      <c r="B62" s="15">
        <v>16597531.39</v>
      </c>
      <c r="C62" s="15">
        <v>124562.39</v>
      </c>
      <c r="D62" s="15">
        <f t="shared" si="0"/>
        <v>15171055</v>
      </c>
      <c r="E62" s="15">
        <v>1301914</v>
      </c>
      <c r="F62" s="16">
        <v>802</v>
      </c>
      <c r="G62" s="15">
        <v>232</v>
      </c>
    </row>
    <row r="63" spans="1:7" ht="12.75">
      <c r="A63" s="22">
        <f t="shared" si="1"/>
        <v>41349</v>
      </c>
      <c r="B63" s="15">
        <v>16586451.05</v>
      </c>
      <c r="C63" s="15">
        <v>118364.05</v>
      </c>
      <c r="D63" s="15">
        <f t="shared" si="0"/>
        <v>15225251</v>
      </c>
      <c r="E63" s="15">
        <v>1242836</v>
      </c>
      <c r="F63" s="16">
        <v>802</v>
      </c>
      <c r="G63" s="15">
        <v>221</v>
      </c>
    </row>
    <row r="64" spans="1:7" ht="12.75">
      <c r="A64" s="22">
        <f t="shared" si="1"/>
        <v>41356</v>
      </c>
      <c r="B64" s="15">
        <v>14814305.78</v>
      </c>
      <c r="C64" s="15">
        <v>106015.78</v>
      </c>
      <c r="D64" s="15">
        <f t="shared" si="0"/>
        <v>13521595</v>
      </c>
      <c r="E64" s="15">
        <v>1186695</v>
      </c>
      <c r="F64" s="16">
        <v>802</v>
      </c>
      <c r="G64" s="15">
        <v>211</v>
      </c>
    </row>
    <row r="65" ht="12.75">
      <c r="A65" s="22"/>
    </row>
    <row r="66" spans="1:7" ht="13.5" thickBot="1">
      <c r="A66" s="3" t="s">
        <v>8</v>
      </c>
      <c r="B66" s="17">
        <f>SUM(B13:B64)</f>
        <v>778901270.3499998</v>
      </c>
      <c r="C66" s="17">
        <f>SUM(C13:C64)</f>
        <v>6031427.35</v>
      </c>
      <c r="D66" s="17">
        <f>SUM(D13:D64)</f>
        <v>712018777</v>
      </c>
      <c r="E66" s="17">
        <f>SUM(E13:E64)</f>
        <v>60851066</v>
      </c>
      <c r="F66" s="24">
        <f>SUM(F13:F64)/COUNT(F13:F64)</f>
        <v>802</v>
      </c>
      <c r="G66" s="17">
        <f>+E66/SUM(F13:F64)/7</f>
        <v>208.445459154312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8:G8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pane ySplit="11" topLeftCell="A48" activePane="bottomLeft" state="frozen"/>
      <selection pane="topLeft" activeCell="A1" sqref="A1"/>
      <selection pane="bottomLeft" activeCell="C69" sqref="C69"/>
    </sheetView>
  </sheetViews>
  <sheetFormatPr defaultColWidth="9.140625" defaultRowHeight="12.75"/>
  <cols>
    <col min="1" max="1" width="14.7109375" style="3" customWidth="1"/>
    <col min="2" max="5" width="14.7109375" style="15" customWidth="1"/>
    <col min="6" max="6" width="14.7109375" style="16" customWidth="1"/>
    <col min="7" max="7" width="14.7109375" style="15" customWidth="1"/>
  </cols>
  <sheetData>
    <row r="1" spans="1:12" ht="18">
      <c r="A1" s="35" t="s">
        <v>15</v>
      </c>
      <c r="B1" s="35"/>
      <c r="C1" s="35"/>
      <c r="D1" s="35"/>
      <c r="E1" s="35"/>
      <c r="F1" s="35"/>
      <c r="G1" s="35"/>
      <c r="H1" s="26"/>
      <c r="I1" s="26"/>
      <c r="J1" s="26"/>
      <c r="K1" s="26"/>
      <c r="L1" s="26"/>
    </row>
    <row r="2" spans="1:12" ht="15">
      <c r="A2" s="36" t="s">
        <v>16</v>
      </c>
      <c r="B2" s="36"/>
      <c r="C2" s="36"/>
      <c r="D2" s="36"/>
      <c r="E2" s="36"/>
      <c r="F2" s="36"/>
      <c r="G2" s="36"/>
      <c r="H2" s="27"/>
      <c r="I2" s="27"/>
      <c r="J2" s="27"/>
      <c r="K2" s="27"/>
      <c r="L2" s="27"/>
    </row>
    <row r="3" spans="1:12" s="1" customFormat="1" ht="15">
      <c r="A3" s="36" t="s">
        <v>17</v>
      </c>
      <c r="B3" s="36"/>
      <c r="C3" s="36"/>
      <c r="D3" s="36"/>
      <c r="E3" s="36"/>
      <c r="F3" s="36"/>
      <c r="G3" s="36"/>
      <c r="H3" s="27"/>
      <c r="I3" s="27"/>
      <c r="J3" s="27"/>
      <c r="K3" s="27"/>
      <c r="L3" s="27"/>
    </row>
    <row r="4" spans="1:12" s="1" customFormat="1" ht="14.25" customHeight="1">
      <c r="A4" s="37" t="s">
        <v>18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</row>
    <row r="5" spans="1:12" s="1" customFormat="1" ht="14.25">
      <c r="A5" s="38" t="s">
        <v>19</v>
      </c>
      <c r="B5" s="38"/>
      <c r="C5" s="38"/>
      <c r="D5" s="38"/>
      <c r="E5" s="38"/>
      <c r="F5" s="38"/>
      <c r="G5" s="38"/>
      <c r="H5" s="29"/>
      <c r="I5" s="29"/>
      <c r="J5" s="29"/>
      <c r="K5" s="29"/>
      <c r="L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22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40635</v>
      </c>
      <c r="B13" s="15">
        <v>14852795</v>
      </c>
      <c r="C13" s="15">
        <v>99766.24</v>
      </c>
      <c r="D13" s="15">
        <f aca="true" t="shared" si="0" ref="D13:D64">+B13-C13-E13</f>
        <v>13667935.76</v>
      </c>
      <c r="E13" s="15">
        <v>1085093</v>
      </c>
      <c r="F13" s="16">
        <v>808</v>
      </c>
      <c r="G13" s="15">
        <v>192</v>
      </c>
    </row>
    <row r="14" spans="1:7" ht="12.75">
      <c r="A14" s="22">
        <f aca="true" t="shared" si="1" ref="A14:A45">+A13+7</f>
        <v>40642</v>
      </c>
      <c r="B14" s="15">
        <v>15058773</v>
      </c>
      <c r="C14" s="15">
        <v>103403.61</v>
      </c>
      <c r="D14" s="15">
        <f t="shared" si="0"/>
        <v>13776458.39</v>
      </c>
      <c r="E14" s="15">
        <v>1178911</v>
      </c>
      <c r="F14" s="16">
        <v>808</v>
      </c>
      <c r="G14" s="15">
        <v>208</v>
      </c>
    </row>
    <row r="15" spans="1:7" ht="12.75">
      <c r="A15" s="22">
        <f t="shared" si="1"/>
        <v>40649</v>
      </c>
      <c r="B15" s="15">
        <v>13558571</v>
      </c>
      <c r="C15" s="15">
        <v>96223.89</v>
      </c>
      <c r="D15" s="15">
        <f t="shared" si="0"/>
        <v>12412381.11</v>
      </c>
      <c r="E15" s="15">
        <v>1049966</v>
      </c>
      <c r="F15" s="16">
        <v>808</v>
      </c>
      <c r="G15" s="15">
        <v>186</v>
      </c>
    </row>
    <row r="16" spans="1:7" ht="12.75">
      <c r="A16" s="22">
        <f t="shared" si="1"/>
        <v>40656</v>
      </c>
      <c r="B16" s="15">
        <v>14597270</v>
      </c>
      <c r="C16" s="15">
        <v>101507.9</v>
      </c>
      <c r="D16" s="15">
        <f t="shared" si="0"/>
        <v>13355565.1</v>
      </c>
      <c r="E16" s="15">
        <v>1140197</v>
      </c>
      <c r="F16" s="16">
        <v>808</v>
      </c>
      <c r="G16" s="15">
        <v>202</v>
      </c>
    </row>
    <row r="17" spans="1:7" ht="12.75">
      <c r="A17" s="22">
        <f t="shared" si="1"/>
        <v>40663</v>
      </c>
      <c r="B17" s="15">
        <v>14635466</v>
      </c>
      <c r="C17" s="15">
        <v>81870.4</v>
      </c>
      <c r="D17" s="15">
        <f t="shared" si="0"/>
        <v>13397544.6</v>
      </c>
      <c r="E17" s="15">
        <v>1156051</v>
      </c>
      <c r="F17" s="16">
        <v>808</v>
      </c>
      <c r="G17" s="15">
        <v>204</v>
      </c>
    </row>
    <row r="18" spans="1:7" ht="12.75">
      <c r="A18" s="22">
        <f t="shared" si="1"/>
        <v>40670</v>
      </c>
      <c r="B18" s="15">
        <v>14845787</v>
      </c>
      <c r="C18" s="15">
        <v>102883.35</v>
      </c>
      <c r="D18" s="15">
        <f t="shared" si="0"/>
        <v>13614300.65</v>
      </c>
      <c r="E18" s="15">
        <v>1128603</v>
      </c>
      <c r="F18" s="16">
        <v>808</v>
      </c>
      <c r="G18" s="15">
        <v>200</v>
      </c>
    </row>
    <row r="19" spans="1:7" ht="12.75">
      <c r="A19" s="22">
        <f t="shared" si="1"/>
        <v>40677</v>
      </c>
      <c r="B19" s="15">
        <v>14509197</v>
      </c>
      <c r="C19" s="15">
        <v>115384.81</v>
      </c>
      <c r="D19" s="15">
        <f t="shared" si="0"/>
        <v>13261969.19</v>
      </c>
      <c r="E19" s="15">
        <v>1131843</v>
      </c>
      <c r="F19" s="16">
        <v>808</v>
      </c>
      <c r="G19" s="15">
        <v>200</v>
      </c>
    </row>
    <row r="20" spans="1:7" ht="12.75">
      <c r="A20" s="22">
        <f t="shared" si="1"/>
        <v>40684</v>
      </c>
      <c r="B20" s="15">
        <v>14492328</v>
      </c>
      <c r="C20" s="15">
        <v>118885.64</v>
      </c>
      <c r="D20" s="15">
        <f t="shared" si="0"/>
        <v>13221795.36</v>
      </c>
      <c r="E20" s="15">
        <v>1151647</v>
      </c>
      <c r="F20" s="16">
        <v>808</v>
      </c>
      <c r="G20" s="15">
        <v>204</v>
      </c>
    </row>
    <row r="21" spans="1:7" ht="12.75">
      <c r="A21" s="22">
        <f t="shared" si="1"/>
        <v>40691</v>
      </c>
      <c r="B21" s="15">
        <v>12831046</v>
      </c>
      <c r="C21" s="15">
        <v>106427.72</v>
      </c>
      <c r="D21" s="15">
        <f t="shared" si="0"/>
        <v>11720636.28</v>
      </c>
      <c r="E21" s="15">
        <v>1003982</v>
      </c>
      <c r="F21" s="16">
        <v>808</v>
      </c>
      <c r="G21" s="15">
        <v>178</v>
      </c>
    </row>
    <row r="22" spans="1:7" ht="12.75">
      <c r="A22" s="22">
        <f t="shared" si="1"/>
        <v>40698</v>
      </c>
      <c r="B22" s="15">
        <v>15193657</v>
      </c>
      <c r="C22" s="15">
        <v>129114.06</v>
      </c>
      <c r="D22" s="15">
        <f t="shared" si="0"/>
        <v>13897185.94</v>
      </c>
      <c r="E22" s="15">
        <v>1167357</v>
      </c>
      <c r="F22" s="16">
        <v>808</v>
      </c>
      <c r="G22" s="15">
        <v>206</v>
      </c>
    </row>
    <row r="23" spans="1:7" ht="12.75">
      <c r="A23" s="22">
        <f t="shared" si="1"/>
        <v>40705</v>
      </c>
      <c r="B23" s="15">
        <v>13959772</v>
      </c>
      <c r="C23" s="15">
        <v>102895.04</v>
      </c>
      <c r="D23" s="15">
        <f t="shared" si="0"/>
        <v>12816755.96</v>
      </c>
      <c r="E23" s="15">
        <v>1040121</v>
      </c>
      <c r="F23" s="16">
        <v>808</v>
      </c>
      <c r="G23" s="15">
        <v>184</v>
      </c>
    </row>
    <row r="24" spans="1:7" ht="12.75">
      <c r="A24" s="22">
        <f t="shared" si="1"/>
        <v>40712</v>
      </c>
      <c r="B24" s="15">
        <v>14566998</v>
      </c>
      <c r="C24" s="15">
        <v>130701.18</v>
      </c>
      <c r="D24" s="15">
        <f t="shared" si="0"/>
        <v>13338423.82</v>
      </c>
      <c r="E24" s="15">
        <v>1097873</v>
      </c>
      <c r="F24" s="16">
        <v>808</v>
      </c>
      <c r="G24" s="15">
        <v>194</v>
      </c>
    </row>
    <row r="25" spans="1:7" ht="12.75">
      <c r="A25" s="22">
        <f t="shared" si="1"/>
        <v>40719</v>
      </c>
      <c r="B25" s="15">
        <v>15218886</v>
      </c>
      <c r="C25" s="15">
        <v>122685.15</v>
      </c>
      <c r="D25" s="15">
        <f t="shared" si="0"/>
        <v>13883477.85</v>
      </c>
      <c r="E25" s="15">
        <v>1212723</v>
      </c>
      <c r="F25" s="16">
        <v>808</v>
      </c>
      <c r="G25" s="15">
        <v>214</v>
      </c>
    </row>
    <row r="26" spans="1:7" ht="12.75">
      <c r="A26" s="22">
        <f t="shared" si="1"/>
        <v>40726</v>
      </c>
      <c r="B26" s="15">
        <v>15308167</v>
      </c>
      <c r="C26" s="15">
        <v>139015.05</v>
      </c>
      <c r="D26" s="15">
        <f t="shared" si="0"/>
        <v>14050395.95</v>
      </c>
      <c r="E26" s="15">
        <v>1118756</v>
      </c>
      <c r="F26" s="16">
        <v>794</v>
      </c>
      <c r="G26" s="15">
        <v>201</v>
      </c>
    </row>
    <row r="27" spans="1:7" ht="12.75">
      <c r="A27" s="22">
        <f t="shared" si="1"/>
        <v>40733</v>
      </c>
      <c r="B27" s="15">
        <v>16995877</v>
      </c>
      <c r="C27" s="15">
        <v>140598.41</v>
      </c>
      <c r="D27" s="15">
        <f t="shared" si="0"/>
        <v>15533771.59</v>
      </c>
      <c r="E27" s="15">
        <v>1321507</v>
      </c>
      <c r="F27" s="16">
        <v>800</v>
      </c>
      <c r="G27" s="15">
        <v>236</v>
      </c>
    </row>
    <row r="28" spans="1:7" ht="12.75">
      <c r="A28" s="22">
        <f t="shared" si="1"/>
        <v>40740</v>
      </c>
      <c r="B28" s="15">
        <v>15052774</v>
      </c>
      <c r="C28" s="15">
        <v>122339.36</v>
      </c>
      <c r="D28" s="15">
        <f t="shared" si="0"/>
        <v>13826199.64</v>
      </c>
      <c r="E28" s="15">
        <v>1104235</v>
      </c>
      <c r="F28" s="16">
        <v>800</v>
      </c>
      <c r="G28" s="15">
        <v>197</v>
      </c>
    </row>
    <row r="29" spans="1:7" ht="12.75">
      <c r="A29" s="22">
        <f t="shared" si="1"/>
        <v>40747</v>
      </c>
      <c r="B29" s="15">
        <v>15294423</v>
      </c>
      <c r="C29" s="15">
        <v>146901.28</v>
      </c>
      <c r="D29" s="15">
        <f t="shared" si="0"/>
        <v>14006134.72</v>
      </c>
      <c r="E29" s="15">
        <v>1141387</v>
      </c>
      <c r="F29" s="16">
        <v>800</v>
      </c>
      <c r="G29" s="15">
        <v>204</v>
      </c>
    </row>
    <row r="30" spans="1:7" ht="12.75">
      <c r="A30" s="22">
        <f t="shared" si="1"/>
        <v>40754</v>
      </c>
      <c r="B30" s="15">
        <v>15315526</v>
      </c>
      <c r="C30" s="15">
        <v>146764.96</v>
      </c>
      <c r="D30" s="15">
        <f t="shared" si="0"/>
        <v>13989933.04</v>
      </c>
      <c r="E30" s="15">
        <v>1178828</v>
      </c>
      <c r="F30" s="16">
        <v>800</v>
      </c>
      <c r="G30" s="15">
        <v>211</v>
      </c>
    </row>
    <row r="31" spans="1:7" ht="12.75">
      <c r="A31" s="22">
        <f t="shared" si="1"/>
        <v>40761</v>
      </c>
      <c r="B31" s="15">
        <v>16210047</v>
      </c>
      <c r="C31" s="15">
        <v>152433.04</v>
      </c>
      <c r="D31" s="15">
        <f t="shared" si="0"/>
        <v>14770497.96</v>
      </c>
      <c r="E31" s="15">
        <v>1287116</v>
      </c>
      <c r="F31" s="16">
        <v>800</v>
      </c>
      <c r="G31" s="15">
        <v>230</v>
      </c>
    </row>
    <row r="32" spans="1:7" ht="12.75">
      <c r="A32" s="22">
        <f t="shared" si="1"/>
        <v>40768</v>
      </c>
      <c r="B32" s="15">
        <v>15681814</v>
      </c>
      <c r="C32" s="15">
        <v>143835.79</v>
      </c>
      <c r="D32" s="15">
        <f t="shared" si="0"/>
        <v>14346621.21</v>
      </c>
      <c r="E32" s="15">
        <v>1191357</v>
      </c>
      <c r="F32" s="16">
        <v>800</v>
      </c>
      <c r="G32" s="15">
        <v>213</v>
      </c>
    </row>
    <row r="33" spans="1:7" ht="12.75">
      <c r="A33" s="22">
        <f t="shared" si="1"/>
        <v>40775</v>
      </c>
      <c r="B33" s="15">
        <v>15401966</v>
      </c>
      <c r="C33" s="15">
        <v>134085.48</v>
      </c>
      <c r="D33" s="15">
        <f t="shared" si="0"/>
        <v>14133867.52</v>
      </c>
      <c r="E33" s="15">
        <v>1134013</v>
      </c>
      <c r="F33" s="16">
        <v>800</v>
      </c>
      <c r="G33" s="15">
        <v>203</v>
      </c>
    </row>
    <row r="34" spans="1:7" ht="12.75">
      <c r="A34" s="22">
        <f t="shared" si="1"/>
        <v>40782</v>
      </c>
      <c r="B34" s="15">
        <v>15236416</v>
      </c>
      <c r="C34" s="15">
        <v>132397.11</v>
      </c>
      <c r="D34" s="15">
        <f t="shared" si="0"/>
        <v>13993185.89</v>
      </c>
      <c r="E34" s="15">
        <v>1110833</v>
      </c>
      <c r="F34" s="16">
        <v>800</v>
      </c>
      <c r="G34" s="15">
        <v>198</v>
      </c>
    </row>
    <row r="35" spans="1:7" ht="12.75">
      <c r="A35" s="22">
        <f t="shared" si="1"/>
        <v>40789</v>
      </c>
      <c r="B35" s="15">
        <v>15712690</v>
      </c>
      <c r="C35" s="15">
        <v>129607.64</v>
      </c>
      <c r="D35" s="15">
        <f t="shared" si="0"/>
        <v>14396942.36</v>
      </c>
      <c r="E35" s="15">
        <v>1186140</v>
      </c>
      <c r="F35" s="16">
        <v>800</v>
      </c>
      <c r="G35" s="15">
        <v>212</v>
      </c>
    </row>
    <row r="36" spans="1:7" ht="12.75">
      <c r="A36" s="22">
        <f t="shared" si="1"/>
        <v>40796</v>
      </c>
      <c r="B36" s="15">
        <v>7547948</v>
      </c>
      <c r="C36" s="15">
        <v>65554.4</v>
      </c>
      <c r="D36" s="15">
        <f t="shared" si="0"/>
        <v>6925118.6</v>
      </c>
      <c r="E36" s="15">
        <v>557275</v>
      </c>
      <c r="F36" s="16">
        <v>800</v>
      </c>
      <c r="G36" s="15">
        <v>100</v>
      </c>
    </row>
    <row r="37" spans="1:7" ht="12.75">
      <c r="A37" s="22">
        <f t="shared" si="1"/>
        <v>40803</v>
      </c>
      <c r="B37" s="15">
        <v>9582445</v>
      </c>
      <c r="C37" s="15">
        <v>80756.63</v>
      </c>
      <c r="D37" s="15">
        <f t="shared" si="0"/>
        <v>8759114.37</v>
      </c>
      <c r="E37" s="15">
        <v>742574</v>
      </c>
      <c r="F37" s="16">
        <v>800</v>
      </c>
      <c r="G37" s="15">
        <v>133</v>
      </c>
    </row>
    <row r="38" spans="1:7" ht="12.75">
      <c r="A38" s="22">
        <f t="shared" si="1"/>
        <v>40810</v>
      </c>
      <c r="B38" s="15">
        <v>15038690</v>
      </c>
      <c r="C38" s="15">
        <v>138765.17</v>
      </c>
      <c r="D38" s="15">
        <f t="shared" si="0"/>
        <v>13814069.83</v>
      </c>
      <c r="E38" s="15">
        <v>1085855</v>
      </c>
      <c r="F38" s="16">
        <v>800</v>
      </c>
      <c r="G38" s="15">
        <v>194</v>
      </c>
    </row>
    <row r="39" spans="1:7" ht="12.75">
      <c r="A39" s="22">
        <f t="shared" si="1"/>
        <v>40817</v>
      </c>
      <c r="B39" s="15">
        <v>15138423</v>
      </c>
      <c r="C39" s="15">
        <v>123190.25</v>
      </c>
      <c r="D39" s="15">
        <f t="shared" si="0"/>
        <v>13776559.75</v>
      </c>
      <c r="E39" s="15">
        <v>1238673</v>
      </c>
      <c r="F39" s="16">
        <v>800</v>
      </c>
      <c r="G39" s="15">
        <v>221</v>
      </c>
    </row>
    <row r="40" spans="1:7" ht="12.75">
      <c r="A40" s="22">
        <f t="shared" si="1"/>
        <v>40824</v>
      </c>
      <c r="B40" s="15">
        <v>15141553</v>
      </c>
      <c r="C40" s="15">
        <v>121756.2</v>
      </c>
      <c r="D40" s="15">
        <f t="shared" si="0"/>
        <v>13888462.8</v>
      </c>
      <c r="E40" s="15">
        <v>1131334</v>
      </c>
      <c r="F40" s="16">
        <v>800</v>
      </c>
      <c r="G40" s="15">
        <v>202</v>
      </c>
    </row>
    <row r="41" spans="1:7" ht="12.75">
      <c r="A41" s="22">
        <f t="shared" si="1"/>
        <v>40831</v>
      </c>
      <c r="B41" s="15">
        <v>15808044</v>
      </c>
      <c r="C41" s="15">
        <v>124156.22</v>
      </c>
      <c r="D41" s="15">
        <f t="shared" si="0"/>
        <v>14462681.78</v>
      </c>
      <c r="E41" s="15">
        <v>1221206</v>
      </c>
      <c r="F41" s="16">
        <v>800</v>
      </c>
      <c r="G41" s="15">
        <v>218</v>
      </c>
    </row>
    <row r="42" spans="1:7" ht="12.75">
      <c r="A42" s="22">
        <f t="shared" si="1"/>
        <v>40838</v>
      </c>
      <c r="B42" s="15">
        <v>14103817</v>
      </c>
      <c r="C42" s="15">
        <v>125137.92</v>
      </c>
      <c r="D42" s="15">
        <f t="shared" si="0"/>
        <v>12917523.08</v>
      </c>
      <c r="E42" s="15">
        <v>1061156</v>
      </c>
      <c r="F42" s="16">
        <v>800</v>
      </c>
      <c r="G42" s="15">
        <v>189</v>
      </c>
    </row>
    <row r="43" spans="1:7" ht="12.75">
      <c r="A43" s="22">
        <f t="shared" si="1"/>
        <v>40845</v>
      </c>
      <c r="B43" s="15">
        <v>13976933</v>
      </c>
      <c r="C43" s="15">
        <f>121088.18-7245</f>
        <v>113843.18</v>
      </c>
      <c r="D43" s="15">
        <f t="shared" si="0"/>
        <v>12750754.82</v>
      </c>
      <c r="E43" s="15">
        <v>1112335</v>
      </c>
      <c r="F43" s="16">
        <v>800</v>
      </c>
      <c r="G43" s="15">
        <v>199</v>
      </c>
    </row>
    <row r="44" spans="1:7" ht="12.75">
      <c r="A44" s="22">
        <f t="shared" si="1"/>
        <v>40852</v>
      </c>
      <c r="B44" s="15">
        <v>14883080</v>
      </c>
      <c r="C44" s="15">
        <v>113981.11</v>
      </c>
      <c r="D44" s="15">
        <f t="shared" si="0"/>
        <v>13644848.89</v>
      </c>
      <c r="E44" s="15">
        <v>1124250</v>
      </c>
      <c r="F44" s="16">
        <v>800</v>
      </c>
      <c r="G44" s="15">
        <v>201</v>
      </c>
    </row>
    <row r="45" spans="1:7" ht="12.75">
      <c r="A45" s="22">
        <f t="shared" si="1"/>
        <v>40859</v>
      </c>
      <c r="B45" s="15">
        <v>14851726</v>
      </c>
      <c r="C45" s="15">
        <v>113554.53</v>
      </c>
      <c r="D45" s="15">
        <f t="shared" si="0"/>
        <v>13573891.47</v>
      </c>
      <c r="E45" s="15">
        <v>1164280</v>
      </c>
      <c r="F45" s="16">
        <v>800</v>
      </c>
      <c r="G45" s="15">
        <v>208</v>
      </c>
    </row>
    <row r="46" spans="1:7" ht="12.75">
      <c r="A46" s="22">
        <f aca="true" t="shared" si="2" ref="A46:A64">+A45+7</f>
        <v>40866</v>
      </c>
      <c r="B46" s="15">
        <v>13703935</v>
      </c>
      <c r="C46" s="15">
        <v>119100.25</v>
      </c>
      <c r="D46" s="15">
        <f t="shared" si="0"/>
        <v>12535033.75</v>
      </c>
      <c r="E46" s="15">
        <v>1049801</v>
      </c>
      <c r="F46" s="16">
        <v>800</v>
      </c>
      <c r="G46" s="15">
        <v>187</v>
      </c>
    </row>
    <row r="47" spans="1:7" ht="12.75">
      <c r="A47" s="22">
        <f t="shared" si="2"/>
        <v>40873</v>
      </c>
      <c r="B47" s="15">
        <v>14654588</v>
      </c>
      <c r="C47" s="15">
        <v>108358.88</v>
      </c>
      <c r="D47" s="15">
        <f t="shared" si="0"/>
        <v>13416431.12</v>
      </c>
      <c r="E47" s="15">
        <v>1129798</v>
      </c>
      <c r="F47" s="16">
        <v>800</v>
      </c>
      <c r="G47" s="15">
        <v>202</v>
      </c>
    </row>
    <row r="48" spans="1:7" ht="12.75">
      <c r="A48" s="22">
        <f t="shared" si="2"/>
        <v>40880</v>
      </c>
      <c r="B48" s="15">
        <v>13338052</v>
      </c>
      <c r="C48" s="15">
        <v>109507.69</v>
      </c>
      <c r="D48" s="15">
        <f t="shared" si="0"/>
        <v>12159088.31</v>
      </c>
      <c r="E48" s="15">
        <v>1069456</v>
      </c>
      <c r="F48" s="16">
        <v>800</v>
      </c>
      <c r="G48" s="15">
        <v>191</v>
      </c>
    </row>
    <row r="49" spans="1:7" ht="12.75">
      <c r="A49" s="22">
        <f t="shared" si="2"/>
        <v>40887</v>
      </c>
      <c r="B49" s="15">
        <v>12426141</v>
      </c>
      <c r="C49" s="15">
        <v>111150.17</v>
      </c>
      <c r="D49" s="15">
        <f t="shared" si="0"/>
        <v>11332275.83</v>
      </c>
      <c r="E49" s="15">
        <v>982715</v>
      </c>
      <c r="F49" s="16">
        <v>801.4285714285714</v>
      </c>
      <c r="G49" s="15">
        <v>175</v>
      </c>
    </row>
    <row r="50" spans="1:7" ht="12.75">
      <c r="A50" s="22">
        <f t="shared" si="2"/>
        <v>40894</v>
      </c>
      <c r="B50" s="15">
        <v>12602531</v>
      </c>
      <c r="C50" s="15">
        <v>114777.12</v>
      </c>
      <c r="D50" s="15">
        <f t="shared" si="0"/>
        <v>11496814.88</v>
      </c>
      <c r="E50" s="15">
        <v>990939</v>
      </c>
      <c r="F50" s="16">
        <v>802</v>
      </c>
      <c r="G50" s="15">
        <v>177</v>
      </c>
    </row>
    <row r="51" spans="1:7" ht="12.75">
      <c r="A51" s="22">
        <f t="shared" si="2"/>
        <v>40901</v>
      </c>
      <c r="B51" s="15">
        <v>10877428</v>
      </c>
      <c r="C51" s="15">
        <v>99301.9</v>
      </c>
      <c r="D51" s="15">
        <f t="shared" si="0"/>
        <v>9943213.1</v>
      </c>
      <c r="E51" s="15">
        <v>834913</v>
      </c>
      <c r="F51" s="16">
        <v>802</v>
      </c>
      <c r="G51" s="15">
        <v>149</v>
      </c>
    </row>
    <row r="52" spans="1:7" ht="12.75">
      <c r="A52" s="22">
        <f t="shared" si="2"/>
        <v>40908</v>
      </c>
      <c r="B52" s="15">
        <v>18896554</v>
      </c>
      <c r="C52" s="15">
        <v>114075.44</v>
      </c>
      <c r="D52" s="15">
        <f t="shared" si="0"/>
        <v>17266275.56</v>
      </c>
      <c r="E52" s="15">
        <v>1516203</v>
      </c>
      <c r="F52" s="16">
        <v>802</v>
      </c>
      <c r="G52" s="15">
        <v>270</v>
      </c>
    </row>
    <row r="53" spans="1:7" ht="12.75">
      <c r="A53" s="22">
        <f t="shared" si="2"/>
        <v>40915</v>
      </c>
      <c r="B53" s="15">
        <v>14691601</v>
      </c>
      <c r="C53" s="15">
        <v>93371.07</v>
      </c>
      <c r="D53" s="15">
        <f t="shared" si="0"/>
        <v>13436146.93</v>
      </c>
      <c r="E53" s="15">
        <v>1162083</v>
      </c>
      <c r="F53" s="16">
        <v>802</v>
      </c>
      <c r="G53" s="15">
        <v>207</v>
      </c>
    </row>
    <row r="54" spans="1:7" ht="12.75">
      <c r="A54" s="22">
        <f t="shared" si="2"/>
        <v>40922</v>
      </c>
      <c r="B54" s="15">
        <v>13234934</v>
      </c>
      <c r="C54" s="15">
        <v>102494.54</v>
      </c>
      <c r="D54" s="15">
        <f t="shared" si="0"/>
        <v>12196232.46</v>
      </c>
      <c r="E54" s="15">
        <v>936207</v>
      </c>
      <c r="F54" s="16">
        <v>802</v>
      </c>
      <c r="G54" s="15">
        <v>167</v>
      </c>
    </row>
    <row r="55" spans="1:7" ht="12.75">
      <c r="A55" s="22">
        <f t="shared" si="2"/>
        <v>40929</v>
      </c>
      <c r="B55" s="15">
        <v>12171880</v>
      </c>
      <c r="C55" s="15">
        <v>94270.66</v>
      </c>
      <c r="D55" s="15">
        <f t="shared" si="0"/>
        <v>11107153.34</v>
      </c>
      <c r="E55" s="15">
        <v>970456</v>
      </c>
      <c r="F55" s="16">
        <v>802</v>
      </c>
      <c r="G55" s="15">
        <v>173</v>
      </c>
    </row>
    <row r="56" spans="1:7" ht="12.75">
      <c r="A56" s="22">
        <f t="shared" si="2"/>
        <v>40936</v>
      </c>
      <c r="B56" s="15">
        <v>14317828</v>
      </c>
      <c r="C56" s="15">
        <v>94764.45</v>
      </c>
      <c r="D56" s="15">
        <f t="shared" si="0"/>
        <v>13123679.55</v>
      </c>
      <c r="E56" s="15">
        <v>1099384</v>
      </c>
      <c r="F56" s="16">
        <v>802</v>
      </c>
      <c r="G56" s="15">
        <v>196</v>
      </c>
    </row>
    <row r="57" spans="1:7" ht="12.75">
      <c r="A57" s="22">
        <f t="shared" si="2"/>
        <v>40943</v>
      </c>
      <c r="B57" s="15">
        <v>16380374</v>
      </c>
      <c r="C57" s="15">
        <v>122659.42</v>
      </c>
      <c r="D57" s="15">
        <f t="shared" si="0"/>
        <v>14951626.58</v>
      </c>
      <c r="E57" s="15">
        <v>1306088</v>
      </c>
      <c r="F57" s="16">
        <v>802</v>
      </c>
      <c r="G57" s="15">
        <v>233</v>
      </c>
    </row>
    <row r="58" spans="1:7" ht="12.75">
      <c r="A58" s="22">
        <f t="shared" si="2"/>
        <v>40950</v>
      </c>
      <c r="B58" s="15">
        <v>15371344</v>
      </c>
      <c r="C58" s="15">
        <v>103442.63</v>
      </c>
      <c r="D58" s="15">
        <f t="shared" si="0"/>
        <v>14023491.37</v>
      </c>
      <c r="E58" s="15">
        <v>1244410</v>
      </c>
      <c r="F58" s="16">
        <v>802</v>
      </c>
      <c r="G58" s="15">
        <v>222</v>
      </c>
    </row>
    <row r="59" spans="1:7" ht="12.75">
      <c r="A59" s="22">
        <f t="shared" si="2"/>
        <v>40957</v>
      </c>
      <c r="B59" s="15">
        <v>17052592</v>
      </c>
      <c r="C59" s="15">
        <v>99671.67</v>
      </c>
      <c r="D59" s="15">
        <f t="shared" si="0"/>
        <v>15559545.329999998</v>
      </c>
      <c r="E59" s="15">
        <v>1393375</v>
      </c>
      <c r="F59" s="16">
        <v>802</v>
      </c>
      <c r="G59" s="15">
        <v>248</v>
      </c>
    </row>
    <row r="60" spans="1:7" ht="12.75">
      <c r="A60" s="22">
        <f t="shared" si="2"/>
        <v>40964</v>
      </c>
      <c r="B60" s="15">
        <v>16158753</v>
      </c>
      <c r="C60" s="15">
        <v>111984.02</v>
      </c>
      <c r="D60" s="15">
        <f t="shared" si="0"/>
        <v>14765653.98</v>
      </c>
      <c r="E60" s="15">
        <v>1281115</v>
      </c>
      <c r="F60" s="16">
        <v>802</v>
      </c>
      <c r="G60" s="15">
        <v>228</v>
      </c>
    </row>
    <row r="61" spans="1:7" ht="12.75">
      <c r="A61" s="22">
        <f t="shared" si="2"/>
        <v>40971</v>
      </c>
      <c r="B61" s="15">
        <v>17330526</v>
      </c>
      <c r="C61" s="15">
        <v>113900.36</v>
      </c>
      <c r="D61" s="15">
        <f t="shared" si="0"/>
        <v>15773858.64</v>
      </c>
      <c r="E61" s="15">
        <v>1442767</v>
      </c>
      <c r="F61" s="16">
        <v>802</v>
      </c>
      <c r="G61" s="15">
        <v>257</v>
      </c>
    </row>
    <row r="62" spans="1:7" ht="12.75">
      <c r="A62" s="22">
        <f t="shared" si="2"/>
        <v>40978</v>
      </c>
      <c r="B62" s="15">
        <v>16097413</v>
      </c>
      <c r="C62" s="15">
        <v>107270.23</v>
      </c>
      <c r="D62" s="15">
        <f t="shared" si="0"/>
        <v>14713738.77</v>
      </c>
      <c r="E62" s="15">
        <v>1276404</v>
      </c>
      <c r="F62" s="16">
        <v>802</v>
      </c>
      <c r="G62" s="15">
        <v>227</v>
      </c>
    </row>
    <row r="63" spans="1:7" ht="12.75">
      <c r="A63" s="22">
        <f t="shared" si="2"/>
        <v>40985</v>
      </c>
      <c r="B63" s="15">
        <v>15968604</v>
      </c>
      <c r="C63" s="15">
        <v>97972.73</v>
      </c>
      <c r="D63" s="15">
        <f t="shared" si="0"/>
        <v>14577269.27</v>
      </c>
      <c r="E63" s="15">
        <v>1293362</v>
      </c>
      <c r="F63" s="16">
        <v>802</v>
      </c>
      <c r="G63" s="15">
        <v>230</v>
      </c>
    </row>
    <row r="64" spans="1:7" ht="12.75">
      <c r="A64" s="22">
        <f t="shared" si="2"/>
        <v>40992</v>
      </c>
      <c r="B64" s="15">
        <v>14996725</v>
      </c>
      <c r="C64" s="15">
        <v>97659.36</v>
      </c>
      <c r="D64" s="15">
        <f t="shared" si="0"/>
        <v>13667024.64</v>
      </c>
      <c r="E64" s="15">
        <v>1232041</v>
      </c>
      <c r="F64" s="16">
        <v>802</v>
      </c>
      <c r="G64" s="15">
        <v>219</v>
      </c>
    </row>
    <row r="65" ht="12.75">
      <c r="A65" s="22"/>
    </row>
    <row r="66" spans="1:7" ht="13.5" thickBot="1">
      <c r="A66" s="3" t="s">
        <v>8</v>
      </c>
      <c r="B66" s="17">
        <f>SUM(B13:B64)</f>
        <v>760874708</v>
      </c>
      <c r="C66" s="17">
        <f>SUM(C13:C64)</f>
        <v>5936155.310000002</v>
      </c>
      <c r="D66" s="17">
        <f>SUM(D13:D64)</f>
        <v>695969558.69</v>
      </c>
      <c r="E66" s="17">
        <f>SUM(E13:E64)</f>
        <v>58968994</v>
      </c>
      <c r="F66" s="24">
        <f>SUM(F13:F64)/COUNT(F13:F64)</f>
        <v>802.489010989011</v>
      </c>
      <c r="G66" s="17">
        <f>+E66/SUM(F13:F64)/7</f>
        <v>201.87532608025853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4.7109375" style="3" customWidth="1"/>
    <col min="2" max="5" width="14.7109375" style="15" customWidth="1"/>
    <col min="6" max="6" width="14.7109375" style="16" customWidth="1"/>
    <col min="7" max="7" width="14.7109375" style="15" customWidth="1"/>
  </cols>
  <sheetData>
    <row r="1" spans="1:12" ht="18">
      <c r="A1" s="35" t="s">
        <v>15</v>
      </c>
      <c r="B1" s="35"/>
      <c r="C1" s="35"/>
      <c r="D1" s="35"/>
      <c r="E1" s="35"/>
      <c r="F1" s="35"/>
      <c r="G1" s="35"/>
      <c r="H1" s="26"/>
      <c r="I1" s="26"/>
      <c r="J1" s="26"/>
      <c r="K1" s="26"/>
      <c r="L1" s="26"/>
    </row>
    <row r="2" spans="1:12" ht="15">
      <c r="A2" s="36" t="s">
        <v>16</v>
      </c>
      <c r="B2" s="36"/>
      <c r="C2" s="36"/>
      <c r="D2" s="36"/>
      <c r="E2" s="36"/>
      <c r="F2" s="36"/>
      <c r="G2" s="36"/>
      <c r="H2" s="27"/>
      <c r="I2" s="27"/>
      <c r="J2" s="27"/>
      <c r="K2" s="27"/>
      <c r="L2" s="27"/>
    </row>
    <row r="3" spans="1:12" s="1" customFormat="1" ht="15">
      <c r="A3" s="36" t="s">
        <v>17</v>
      </c>
      <c r="B3" s="36"/>
      <c r="C3" s="36"/>
      <c r="D3" s="36"/>
      <c r="E3" s="36"/>
      <c r="F3" s="36"/>
      <c r="G3" s="36"/>
      <c r="H3" s="27"/>
      <c r="I3" s="27"/>
      <c r="J3" s="27"/>
      <c r="K3" s="27"/>
      <c r="L3" s="27"/>
    </row>
    <row r="4" spans="1:12" s="1" customFormat="1" ht="14.25" customHeight="1">
      <c r="A4" s="37" t="s">
        <v>18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</row>
    <row r="5" spans="1:12" s="1" customFormat="1" ht="14.25">
      <c r="A5" s="38" t="s">
        <v>19</v>
      </c>
      <c r="B5" s="38"/>
      <c r="C5" s="38"/>
      <c r="D5" s="38"/>
      <c r="E5" s="38"/>
      <c r="F5" s="38"/>
      <c r="G5" s="38"/>
      <c r="H5" s="29"/>
      <c r="I5" s="29"/>
      <c r="J5" s="29"/>
      <c r="K5" s="29"/>
      <c r="L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21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40271</v>
      </c>
      <c r="B13" s="15">
        <v>12076774.83</v>
      </c>
      <c r="C13" s="15">
        <v>109590.83</v>
      </c>
      <c r="D13" s="15">
        <f aca="true" t="shared" si="0" ref="D13:D64">+B13-C13-E13</f>
        <v>11041308</v>
      </c>
      <c r="E13" s="15">
        <v>925876</v>
      </c>
      <c r="F13" s="16">
        <v>775</v>
      </c>
      <c r="G13" s="15">
        <v>171</v>
      </c>
    </row>
    <row r="14" spans="1:7" ht="12.75">
      <c r="A14" s="22">
        <f>+A13+7</f>
        <v>40278</v>
      </c>
      <c r="B14" s="15">
        <v>13495339.31</v>
      </c>
      <c r="C14" s="15">
        <v>134143.31</v>
      </c>
      <c r="D14" s="15">
        <f t="shared" si="0"/>
        <v>12305610</v>
      </c>
      <c r="E14" s="15">
        <v>1055586</v>
      </c>
      <c r="F14" s="16">
        <v>775</v>
      </c>
      <c r="G14" s="15">
        <v>195</v>
      </c>
    </row>
    <row r="15" spans="1:7" ht="12.75">
      <c r="A15" s="22">
        <f aca="true" t="shared" si="1" ref="A15:A64">+A14+7</f>
        <v>40285</v>
      </c>
      <c r="B15" s="15">
        <v>13127161.28</v>
      </c>
      <c r="C15" s="15">
        <v>132576.28</v>
      </c>
      <c r="D15" s="15">
        <f t="shared" si="0"/>
        <v>11991749</v>
      </c>
      <c r="E15" s="15">
        <v>1002836</v>
      </c>
      <c r="F15" s="16">
        <v>775</v>
      </c>
      <c r="G15" s="15">
        <v>185</v>
      </c>
    </row>
    <row r="16" spans="1:7" ht="12.75">
      <c r="A16" s="22">
        <f t="shared" si="1"/>
        <v>40292</v>
      </c>
      <c r="B16" s="15">
        <v>13593145.69</v>
      </c>
      <c r="C16" s="15">
        <v>115196.69</v>
      </c>
      <c r="D16" s="15">
        <f t="shared" si="0"/>
        <v>12433328</v>
      </c>
      <c r="E16" s="15">
        <v>1044621</v>
      </c>
      <c r="F16" s="16">
        <v>775</v>
      </c>
      <c r="G16" s="15">
        <v>193</v>
      </c>
    </row>
    <row r="17" spans="1:7" ht="12.75">
      <c r="A17" s="22">
        <f t="shared" si="1"/>
        <v>40299</v>
      </c>
      <c r="B17" s="15">
        <v>14827548.91</v>
      </c>
      <c r="C17" s="15">
        <v>131532.91</v>
      </c>
      <c r="D17" s="15">
        <f t="shared" si="0"/>
        <v>13512196</v>
      </c>
      <c r="E17" s="15">
        <v>1183820</v>
      </c>
      <c r="F17" s="16">
        <v>775</v>
      </c>
      <c r="G17" s="15">
        <v>218</v>
      </c>
    </row>
    <row r="18" spans="1:7" ht="12.75">
      <c r="A18" s="22">
        <f t="shared" si="1"/>
        <v>40306</v>
      </c>
      <c r="B18" s="15">
        <v>14098651.67</v>
      </c>
      <c r="C18" s="15">
        <v>143939.67</v>
      </c>
      <c r="D18" s="15">
        <f t="shared" si="0"/>
        <v>12863750</v>
      </c>
      <c r="E18" s="15">
        <v>1090962</v>
      </c>
      <c r="F18" s="16">
        <v>775</v>
      </c>
      <c r="G18" s="15">
        <v>201</v>
      </c>
    </row>
    <row r="19" spans="1:7" ht="12.75">
      <c r="A19" s="22">
        <f t="shared" si="1"/>
        <v>40313</v>
      </c>
      <c r="B19" s="15">
        <v>13976906.58</v>
      </c>
      <c r="C19" s="15">
        <v>135740.58</v>
      </c>
      <c r="D19" s="15">
        <f t="shared" si="0"/>
        <v>12750991</v>
      </c>
      <c r="E19" s="15">
        <v>1090175</v>
      </c>
      <c r="F19" s="16">
        <v>775</v>
      </c>
      <c r="G19" s="15">
        <v>201</v>
      </c>
    </row>
    <row r="20" spans="1:7" ht="12.75">
      <c r="A20" s="22">
        <f t="shared" si="1"/>
        <v>40320</v>
      </c>
      <c r="B20" s="15">
        <v>12871500.98</v>
      </c>
      <c r="C20" s="15">
        <v>121343.98</v>
      </c>
      <c r="D20" s="15">
        <f t="shared" si="0"/>
        <v>11722318</v>
      </c>
      <c r="E20" s="15">
        <v>1027839</v>
      </c>
      <c r="F20" s="16">
        <v>775</v>
      </c>
      <c r="G20" s="15">
        <v>189</v>
      </c>
    </row>
    <row r="21" spans="1:7" ht="12.75">
      <c r="A21" s="22">
        <f t="shared" si="1"/>
        <v>40327</v>
      </c>
      <c r="B21" s="15">
        <v>12533678.82</v>
      </c>
      <c r="C21" s="15">
        <v>137742.82</v>
      </c>
      <c r="D21" s="15">
        <f t="shared" si="0"/>
        <v>11393570</v>
      </c>
      <c r="E21" s="15">
        <v>1002366</v>
      </c>
      <c r="F21" s="16">
        <v>775</v>
      </c>
      <c r="G21" s="15">
        <v>185</v>
      </c>
    </row>
    <row r="22" spans="1:7" ht="12.75">
      <c r="A22" s="22">
        <f t="shared" si="1"/>
        <v>40334</v>
      </c>
      <c r="B22" s="15">
        <v>13612549.79</v>
      </c>
      <c r="C22" s="15">
        <v>131815.79</v>
      </c>
      <c r="D22" s="15">
        <f t="shared" si="0"/>
        <v>12346550</v>
      </c>
      <c r="E22" s="15">
        <v>1134184</v>
      </c>
      <c r="F22" s="16">
        <v>775</v>
      </c>
      <c r="G22" s="15">
        <v>209</v>
      </c>
    </row>
    <row r="23" spans="1:7" ht="12.75">
      <c r="A23" s="22">
        <f t="shared" si="1"/>
        <v>40341</v>
      </c>
      <c r="B23" s="15">
        <v>13187940.37</v>
      </c>
      <c r="C23" s="15">
        <v>126908.37</v>
      </c>
      <c r="D23" s="15">
        <f t="shared" si="0"/>
        <v>11970341</v>
      </c>
      <c r="E23" s="15">
        <v>1090691</v>
      </c>
      <c r="F23" s="16">
        <v>775</v>
      </c>
      <c r="G23" s="15">
        <v>201</v>
      </c>
    </row>
    <row r="24" spans="1:7" ht="12.75">
      <c r="A24" s="22">
        <f t="shared" si="1"/>
        <v>40348</v>
      </c>
      <c r="B24" s="15">
        <v>12768035.95</v>
      </c>
      <c r="C24" s="15">
        <v>112279.95</v>
      </c>
      <c r="D24" s="15">
        <f t="shared" si="0"/>
        <v>11619554</v>
      </c>
      <c r="E24" s="15">
        <v>1036202</v>
      </c>
      <c r="F24" s="16">
        <v>775</v>
      </c>
      <c r="G24" s="15">
        <v>191</v>
      </c>
    </row>
    <row r="25" spans="1:7" ht="12.75">
      <c r="A25" s="22">
        <f t="shared" si="1"/>
        <v>40355</v>
      </c>
      <c r="B25" s="15">
        <v>13897414.94</v>
      </c>
      <c r="C25" s="15">
        <v>121814.94</v>
      </c>
      <c r="D25" s="15">
        <f t="shared" si="0"/>
        <v>12664343</v>
      </c>
      <c r="E25" s="15">
        <v>1111257</v>
      </c>
      <c r="F25" s="16">
        <v>775</v>
      </c>
      <c r="G25" s="15">
        <v>205</v>
      </c>
    </row>
    <row r="26" spans="1:7" ht="12.75">
      <c r="A26" s="22">
        <f t="shared" si="1"/>
        <v>40362</v>
      </c>
      <c r="B26" s="15">
        <v>13846109.57</v>
      </c>
      <c r="C26" s="15">
        <v>108113.57</v>
      </c>
      <c r="D26" s="15">
        <f t="shared" si="0"/>
        <v>12590876</v>
      </c>
      <c r="E26" s="15">
        <v>1147120</v>
      </c>
      <c r="F26" s="16">
        <v>781</v>
      </c>
      <c r="G26" s="15">
        <v>210</v>
      </c>
    </row>
    <row r="27" spans="1:7" ht="12.75">
      <c r="A27" s="22">
        <f t="shared" si="1"/>
        <v>40369</v>
      </c>
      <c r="B27" s="15">
        <v>14841142.29</v>
      </c>
      <c r="C27" s="15">
        <v>134035.29</v>
      </c>
      <c r="D27" s="15">
        <f t="shared" si="0"/>
        <v>13557178</v>
      </c>
      <c r="E27" s="15">
        <v>1149929</v>
      </c>
      <c r="F27" s="16">
        <v>785</v>
      </c>
      <c r="G27" s="15">
        <v>209</v>
      </c>
    </row>
    <row r="28" spans="1:7" ht="12.75">
      <c r="A28" s="22">
        <f t="shared" si="1"/>
        <v>40376</v>
      </c>
      <c r="B28" s="15">
        <v>13074590.18</v>
      </c>
      <c r="C28" s="15">
        <v>117805.18</v>
      </c>
      <c r="D28" s="15">
        <f t="shared" si="0"/>
        <v>11908124</v>
      </c>
      <c r="E28" s="15">
        <v>1048661</v>
      </c>
      <c r="F28" s="16">
        <v>788</v>
      </c>
      <c r="G28" s="15">
        <v>190</v>
      </c>
    </row>
    <row r="29" spans="1:7" ht="12.75">
      <c r="A29" s="22">
        <f t="shared" si="1"/>
        <v>40383</v>
      </c>
      <c r="B29" s="15">
        <v>13751826.59</v>
      </c>
      <c r="C29" s="15">
        <v>134494.59</v>
      </c>
      <c r="D29" s="15">
        <f t="shared" si="0"/>
        <v>12562227</v>
      </c>
      <c r="E29" s="15">
        <v>1055105</v>
      </c>
      <c r="F29" s="16">
        <v>790</v>
      </c>
      <c r="G29" s="15">
        <v>191</v>
      </c>
    </row>
    <row r="30" spans="1:7" ht="12.75">
      <c r="A30" s="22">
        <f t="shared" si="1"/>
        <v>40390</v>
      </c>
      <c r="B30" s="15">
        <v>14569648.2</v>
      </c>
      <c r="C30" s="15">
        <v>160386.2</v>
      </c>
      <c r="D30" s="15">
        <f t="shared" si="0"/>
        <v>13342641</v>
      </c>
      <c r="E30" s="15">
        <v>1066621</v>
      </c>
      <c r="F30" s="16">
        <v>790</v>
      </c>
      <c r="G30" s="15">
        <v>193</v>
      </c>
    </row>
    <row r="31" spans="1:7" ht="12.75">
      <c r="A31" s="22">
        <f t="shared" si="1"/>
        <v>40397</v>
      </c>
      <c r="B31" s="15">
        <v>14692844.12</v>
      </c>
      <c r="C31" s="15">
        <v>128515.12</v>
      </c>
      <c r="D31" s="15">
        <f t="shared" si="0"/>
        <v>13408180</v>
      </c>
      <c r="E31" s="15">
        <v>1156149</v>
      </c>
      <c r="F31" s="16">
        <v>790</v>
      </c>
      <c r="G31" s="15">
        <v>209</v>
      </c>
    </row>
    <row r="32" spans="1:7" ht="12.75">
      <c r="A32" s="22">
        <f t="shared" si="1"/>
        <v>40404</v>
      </c>
      <c r="B32" s="15">
        <v>13531493.62</v>
      </c>
      <c r="C32" s="15">
        <v>113851.62</v>
      </c>
      <c r="D32" s="15">
        <f t="shared" si="0"/>
        <v>12358133</v>
      </c>
      <c r="E32" s="15">
        <v>1059509</v>
      </c>
      <c r="F32" s="16">
        <v>790</v>
      </c>
      <c r="G32" s="15">
        <v>192</v>
      </c>
    </row>
    <row r="33" spans="1:7" ht="12.75">
      <c r="A33" s="22">
        <f t="shared" si="1"/>
        <v>40411</v>
      </c>
      <c r="B33" s="15">
        <v>14313736.05</v>
      </c>
      <c r="C33" s="15">
        <v>121326.05</v>
      </c>
      <c r="D33" s="15">
        <f t="shared" si="0"/>
        <v>13128489</v>
      </c>
      <c r="E33" s="15">
        <v>1063921</v>
      </c>
      <c r="F33" s="16">
        <v>790</v>
      </c>
      <c r="G33" s="15">
        <v>192</v>
      </c>
    </row>
    <row r="34" spans="1:7" ht="12.75">
      <c r="A34" s="22">
        <f t="shared" si="1"/>
        <v>40418</v>
      </c>
      <c r="B34" s="15">
        <v>13861984.44</v>
      </c>
      <c r="C34" s="15">
        <v>136117.44</v>
      </c>
      <c r="D34" s="15">
        <f t="shared" si="0"/>
        <v>12662135</v>
      </c>
      <c r="E34" s="15">
        <v>1063732</v>
      </c>
      <c r="F34" s="16">
        <v>790</v>
      </c>
      <c r="G34" s="15">
        <v>192</v>
      </c>
    </row>
    <row r="35" spans="1:7" ht="12.75">
      <c r="A35" s="22">
        <f t="shared" si="1"/>
        <v>40425</v>
      </c>
      <c r="B35" s="15">
        <v>15134079</v>
      </c>
      <c r="C35" s="15">
        <v>120342</v>
      </c>
      <c r="D35" s="15">
        <f t="shared" si="0"/>
        <v>13799523</v>
      </c>
      <c r="E35" s="15">
        <v>1214214</v>
      </c>
      <c r="F35" s="16">
        <v>790</v>
      </c>
      <c r="G35" s="15">
        <v>220</v>
      </c>
    </row>
    <row r="36" spans="1:7" ht="12.75">
      <c r="A36" s="22">
        <f t="shared" si="1"/>
        <v>40432</v>
      </c>
      <c r="B36" s="15">
        <v>14989690.23</v>
      </c>
      <c r="C36" s="15">
        <v>122250.23</v>
      </c>
      <c r="D36" s="15">
        <f t="shared" si="0"/>
        <v>13755111</v>
      </c>
      <c r="E36" s="15">
        <v>1112329</v>
      </c>
      <c r="F36" s="16">
        <v>790</v>
      </c>
      <c r="G36" s="15">
        <v>201</v>
      </c>
    </row>
    <row r="37" spans="1:7" ht="12.75">
      <c r="A37" s="22">
        <f t="shared" si="1"/>
        <v>40439</v>
      </c>
      <c r="B37" s="15">
        <v>12780330.34</v>
      </c>
      <c r="C37" s="15">
        <v>105837.34</v>
      </c>
      <c r="D37" s="15">
        <f t="shared" si="0"/>
        <v>11639283</v>
      </c>
      <c r="E37" s="15">
        <v>1035210</v>
      </c>
      <c r="F37" s="16">
        <v>790</v>
      </c>
      <c r="G37" s="15">
        <v>187</v>
      </c>
    </row>
    <row r="38" spans="1:7" ht="12.75">
      <c r="A38" s="22">
        <f t="shared" si="1"/>
        <v>40446</v>
      </c>
      <c r="B38" s="15">
        <v>11768757.09</v>
      </c>
      <c r="C38" s="15">
        <v>105948.09</v>
      </c>
      <c r="D38" s="15">
        <f t="shared" si="0"/>
        <v>10717033</v>
      </c>
      <c r="E38" s="15">
        <v>945776</v>
      </c>
      <c r="F38" s="16">
        <v>790</v>
      </c>
      <c r="G38" s="15">
        <v>171</v>
      </c>
    </row>
    <row r="39" spans="1:7" ht="12.75">
      <c r="A39" s="22">
        <f t="shared" si="1"/>
        <v>40453</v>
      </c>
      <c r="B39" s="15">
        <v>13565226</v>
      </c>
      <c r="C39" s="15">
        <v>107744</v>
      </c>
      <c r="D39" s="15">
        <f t="shared" si="0"/>
        <v>12410057</v>
      </c>
      <c r="E39" s="15">
        <v>1047425</v>
      </c>
      <c r="F39" s="16">
        <v>790</v>
      </c>
      <c r="G39" s="15">
        <v>189</v>
      </c>
    </row>
    <row r="40" spans="1:7" ht="12.75">
      <c r="A40" s="22">
        <f t="shared" si="1"/>
        <v>40460</v>
      </c>
      <c r="B40" s="15">
        <v>12936862.37</v>
      </c>
      <c r="C40" s="15">
        <v>116377.37</v>
      </c>
      <c r="D40" s="15">
        <f t="shared" si="0"/>
        <v>11864915</v>
      </c>
      <c r="E40" s="15">
        <v>955570</v>
      </c>
      <c r="F40" s="16">
        <v>790</v>
      </c>
      <c r="G40" s="15">
        <v>173</v>
      </c>
    </row>
    <row r="41" spans="1:7" ht="12.75">
      <c r="A41" s="22">
        <f t="shared" si="1"/>
        <v>40467</v>
      </c>
      <c r="B41" s="15">
        <v>13995063.59</v>
      </c>
      <c r="C41" s="15">
        <v>126332.59</v>
      </c>
      <c r="D41" s="15">
        <f t="shared" si="0"/>
        <v>12815209</v>
      </c>
      <c r="E41" s="15">
        <v>1053522</v>
      </c>
      <c r="F41" s="16">
        <v>790</v>
      </c>
      <c r="G41" s="15">
        <v>191</v>
      </c>
    </row>
    <row r="42" spans="1:7" ht="12.75">
      <c r="A42" s="22">
        <f t="shared" si="1"/>
        <v>40474</v>
      </c>
      <c r="B42" s="15">
        <v>12081478.96</v>
      </c>
      <c r="C42" s="15">
        <v>103316.96</v>
      </c>
      <c r="D42" s="15">
        <f t="shared" si="0"/>
        <v>10999403</v>
      </c>
      <c r="E42" s="15">
        <v>978759</v>
      </c>
      <c r="F42" s="16">
        <v>790</v>
      </c>
      <c r="G42" s="15">
        <v>177</v>
      </c>
    </row>
    <row r="43" spans="1:7" ht="12.75">
      <c r="A43" s="22">
        <f t="shared" si="1"/>
        <v>40481</v>
      </c>
      <c r="B43" s="15">
        <v>11909976.47</v>
      </c>
      <c r="C43" s="15">
        <v>97694.47</v>
      </c>
      <c r="D43" s="15">
        <f t="shared" si="0"/>
        <v>10892270</v>
      </c>
      <c r="E43" s="15">
        <v>920012</v>
      </c>
      <c r="F43" s="16">
        <v>790</v>
      </c>
      <c r="G43" s="15">
        <v>166</v>
      </c>
    </row>
    <row r="44" spans="1:7" ht="12.75">
      <c r="A44" s="22">
        <f t="shared" si="1"/>
        <v>40488</v>
      </c>
      <c r="B44" s="15">
        <v>12591417.32</v>
      </c>
      <c r="C44" s="15">
        <v>101869.32</v>
      </c>
      <c r="D44" s="15">
        <f t="shared" si="0"/>
        <v>11533677</v>
      </c>
      <c r="E44" s="15">
        <v>955871</v>
      </c>
      <c r="F44" s="16">
        <v>790</v>
      </c>
      <c r="G44" s="15">
        <v>173</v>
      </c>
    </row>
    <row r="45" spans="1:7" ht="12.75">
      <c r="A45" s="22">
        <f t="shared" si="1"/>
        <v>40495</v>
      </c>
      <c r="B45" s="15">
        <v>12690484.76</v>
      </c>
      <c r="C45" s="15">
        <v>97464.76</v>
      </c>
      <c r="D45" s="15">
        <f t="shared" si="0"/>
        <v>11598062</v>
      </c>
      <c r="E45" s="15">
        <v>994958</v>
      </c>
      <c r="F45" s="16">
        <v>790</v>
      </c>
      <c r="G45" s="15">
        <v>180</v>
      </c>
    </row>
    <row r="46" spans="1:7" ht="12.75">
      <c r="A46" s="22">
        <f t="shared" si="1"/>
        <v>40502</v>
      </c>
      <c r="B46" s="15">
        <v>11494144.17</v>
      </c>
      <c r="C46" s="15">
        <v>100985.17</v>
      </c>
      <c r="D46" s="15">
        <f t="shared" si="0"/>
        <v>10485278</v>
      </c>
      <c r="E46" s="15">
        <v>907881</v>
      </c>
      <c r="F46" s="16">
        <v>790</v>
      </c>
      <c r="G46" s="15">
        <v>164</v>
      </c>
    </row>
    <row r="47" spans="1:7" ht="12.75">
      <c r="A47" s="22">
        <f t="shared" si="1"/>
        <v>40509</v>
      </c>
      <c r="B47" s="15">
        <v>12345936.59</v>
      </c>
      <c r="C47" s="15">
        <v>93042.59</v>
      </c>
      <c r="D47" s="15">
        <f t="shared" si="0"/>
        <v>11298598</v>
      </c>
      <c r="E47" s="15">
        <v>954296</v>
      </c>
      <c r="F47" s="16">
        <v>790</v>
      </c>
      <c r="G47" s="15">
        <v>173</v>
      </c>
    </row>
    <row r="48" spans="1:7" ht="12.75">
      <c r="A48" s="22">
        <f t="shared" si="1"/>
        <v>40516</v>
      </c>
      <c r="B48" s="15">
        <v>11837970.7</v>
      </c>
      <c r="C48" s="15">
        <v>102362.7</v>
      </c>
      <c r="D48" s="15">
        <f t="shared" si="0"/>
        <v>10872815</v>
      </c>
      <c r="E48" s="15">
        <v>862793</v>
      </c>
      <c r="F48" s="16">
        <v>790</v>
      </c>
      <c r="G48" s="15">
        <v>156</v>
      </c>
    </row>
    <row r="49" spans="1:7" ht="12.75">
      <c r="A49" s="22">
        <f t="shared" si="1"/>
        <v>40523</v>
      </c>
      <c r="B49" s="15">
        <v>9566854.66</v>
      </c>
      <c r="C49" s="15">
        <v>89734.66</v>
      </c>
      <c r="D49" s="15">
        <f t="shared" si="0"/>
        <v>8756106</v>
      </c>
      <c r="E49" s="15">
        <v>721014</v>
      </c>
      <c r="F49" s="16">
        <v>790</v>
      </c>
      <c r="G49" s="15">
        <v>130</v>
      </c>
    </row>
    <row r="50" spans="1:7" ht="12.75">
      <c r="A50" s="22">
        <f t="shared" si="1"/>
        <v>40530</v>
      </c>
      <c r="B50" s="15">
        <v>10964066.33</v>
      </c>
      <c r="C50" s="15">
        <v>86517.33</v>
      </c>
      <c r="D50" s="15">
        <f t="shared" si="0"/>
        <v>10072508</v>
      </c>
      <c r="E50" s="15">
        <v>805041</v>
      </c>
      <c r="F50" s="16">
        <v>790</v>
      </c>
      <c r="G50" s="15">
        <v>146</v>
      </c>
    </row>
    <row r="51" spans="1:7" ht="12.75">
      <c r="A51" s="22">
        <f t="shared" si="1"/>
        <v>40537</v>
      </c>
      <c r="B51" s="15">
        <v>9451622.92</v>
      </c>
      <c r="C51" s="15">
        <v>72998.92</v>
      </c>
      <c r="D51" s="15">
        <f t="shared" si="0"/>
        <v>8714711</v>
      </c>
      <c r="E51" s="15">
        <v>663913</v>
      </c>
      <c r="F51" s="16">
        <v>790</v>
      </c>
      <c r="G51" s="15">
        <v>120</v>
      </c>
    </row>
    <row r="52" spans="1:7" ht="12.75">
      <c r="A52" s="22">
        <f t="shared" si="1"/>
        <v>40544</v>
      </c>
      <c r="B52" s="15">
        <v>16465573.91</v>
      </c>
      <c r="C52" s="15">
        <v>105356.91</v>
      </c>
      <c r="D52" s="15">
        <f t="shared" si="0"/>
        <v>15035377</v>
      </c>
      <c r="E52" s="15">
        <v>1324840</v>
      </c>
      <c r="F52" s="16">
        <v>790</v>
      </c>
      <c r="G52" s="15">
        <v>240</v>
      </c>
    </row>
    <row r="53" spans="1:7" ht="12.75">
      <c r="A53" s="22">
        <f t="shared" si="1"/>
        <v>40551</v>
      </c>
      <c r="B53" s="15">
        <v>11686825.73</v>
      </c>
      <c r="C53" s="15">
        <v>82970.73</v>
      </c>
      <c r="D53" s="15">
        <f t="shared" si="0"/>
        <v>10712000</v>
      </c>
      <c r="E53" s="15">
        <v>891855</v>
      </c>
      <c r="F53" s="16">
        <v>790</v>
      </c>
      <c r="G53" s="15">
        <v>161</v>
      </c>
    </row>
    <row r="54" spans="1:7" ht="12.75">
      <c r="A54" s="22">
        <f t="shared" si="1"/>
        <v>40558</v>
      </c>
      <c r="B54" s="15">
        <v>11129778.8</v>
      </c>
      <c r="C54" s="15">
        <v>78216.8</v>
      </c>
      <c r="D54" s="15">
        <f t="shared" si="0"/>
        <v>10249825</v>
      </c>
      <c r="E54" s="15">
        <v>801737</v>
      </c>
      <c r="F54" s="16">
        <v>790</v>
      </c>
      <c r="G54" s="15">
        <v>145</v>
      </c>
    </row>
    <row r="55" spans="1:7" ht="12.75">
      <c r="A55" s="22">
        <f t="shared" si="1"/>
        <v>40565</v>
      </c>
      <c r="B55" s="15">
        <v>12116227.38</v>
      </c>
      <c r="C55" s="15">
        <v>80081.38</v>
      </c>
      <c r="D55" s="15">
        <f t="shared" si="0"/>
        <v>11071858</v>
      </c>
      <c r="E55" s="15">
        <v>964288</v>
      </c>
      <c r="F55" s="16">
        <v>790</v>
      </c>
      <c r="G55" s="15">
        <v>174</v>
      </c>
    </row>
    <row r="56" spans="1:7" ht="12.75">
      <c r="A56" s="22">
        <f t="shared" si="1"/>
        <v>40572</v>
      </c>
      <c r="B56" s="15">
        <v>11956608.3</v>
      </c>
      <c r="C56" s="15">
        <v>77544.3</v>
      </c>
      <c r="D56" s="15">
        <f t="shared" si="0"/>
        <v>10959690</v>
      </c>
      <c r="E56" s="15">
        <v>919374</v>
      </c>
      <c r="F56" s="16">
        <v>790</v>
      </c>
      <c r="G56" s="15">
        <v>166</v>
      </c>
    </row>
    <row r="57" spans="1:7" ht="12.75">
      <c r="A57" s="22">
        <f t="shared" si="1"/>
        <v>40579</v>
      </c>
      <c r="B57" s="15">
        <v>12004009.92</v>
      </c>
      <c r="C57" s="15">
        <v>84479.92</v>
      </c>
      <c r="D57" s="15">
        <f t="shared" si="0"/>
        <v>10994644</v>
      </c>
      <c r="E57" s="15">
        <v>924886</v>
      </c>
      <c r="F57" s="16">
        <v>790</v>
      </c>
      <c r="G57" s="15">
        <v>167</v>
      </c>
    </row>
    <row r="58" spans="1:7" ht="12.75">
      <c r="A58" s="22">
        <f t="shared" si="1"/>
        <v>40586</v>
      </c>
      <c r="B58" s="15">
        <v>13868596.33</v>
      </c>
      <c r="C58" s="15">
        <v>88189.33</v>
      </c>
      <c r="D58" s="15">
        <f t="shared" si="0"/>
        <v>12702809</v>
      </c>
      <c r="E58" s="15">
        <v>1077598</v>
      </c>
      <c r="F58" s="16">
        <v>790</v>
      </c>
      <c r="G58" s="15">
        <v>195</v>
      </c>
    </row>
    <row r="59" spans="1:7" ht="12.75">
      <c r="A59" s="22">
        <f t="shared" si="1"/>
        <v>40593</v>
      </c>
      <c r="B59" s="15">
        <v>14518622.1</v>
      </c>
      <c r="C59" s="15">
        <v>93127.1</v>
      </c>
      <c r="D59" s="15">
        <f t="shared" si="0"/>
        <v>13263176</v>
      </c>
      <c r="E59" s="15">
        <v>1162319</v>
      </c>
      <c r="F59" s="16">
        <v>795</v>
      </c>
      <c r="G59" s="15">
        <v>209</v>
      </c>
    </row>
    <row r="60" spans="1:7" ht="12.75">
      <c r="A60" s="22">
        <f t="shared" si="1"/>
        <v>40600</v>
      </c>
      <c r="B60" s="15">
        <v>13628128.33</v>
      </c>
      <c r="C60" s="15">
        <v>84283.33</v>
      </c>
      <c r="D60" s="15">
        <f t="shared" si="0"/>
        <v>12430523</v>
      </c>
      <c r="E60" s="15">
        <v>1113322</v>
      </c>
      <c r="F60" s="16">
        <v>808</v>
      </c>
      <c r="G60" s="15">
        <v>197</v>
      </c>
    </row>
    <row r="61" spans="1:7" ht="12.75">
      <c r="A61" s="22">
        <f t="shared" si="1"/>
        <v>40607</v>
      </c>
      <c r="B61" s="15">
        <v>15806646.52</v>
      </c>
      <c r="C61" s="15">
        <v>114418.52</v>
      </c>
      <c r="D61" s="15">
        <f t="shared" si="0"/>
        <v>14460226</v>
      </c>
      <c r="E61" s="15">
        <v>1232002</v>
      </c>
      <c r="F61" s="16">
        <v>808</v>
      </c>
      <c r="G61" s="15">
        <v>218</v>
      </c>
    </row>
    <row r="62" spans="1:7" ht="12.75">
      <c r="A62" s="22">
        <f t="shared" si="1"/>
        <v>40614</v>
      </c>
      <c r="B62" s="15">
        <v>13485755.77</v>
      </c>
      <c r="C62" s="15">
        <v>95331.77</v>
      </c>
      <c r="D62" s="15">
        <f t="shared" si="0"/>
        <v>12315861</v>
      </c>
      <c r="E62" s="15">
        <v>1074563</v>
      </c>
      <c r="F62" s="16">
        <v>808</v>
      </c>
      <c r="G62" s="15">
        <v>190</v>
      </c>
    </row>
    <row r="63" spans="1:7" ht="12.75">
      <c r="A63" s="22">
        <f t="shared" si="1"/>
        <v>40621</v>
      </c>
      <c r="B63" s="15">
        <v>14180238.65</v>
      </c>
      <c r="C63" s="15">
        <v>93488.65</v>
      </c>
      <c r="D63" s="15">
        <f t="shared" si="0"/>
        <v>12922836</v>
      </c>
      <c r="E63" s="15">
        <v>1163914</v>
      </c>
      <c r="F63" s="16">
        <v>808</v>
      </c>
      <c r="G63" s="15">
        <v>206</v>
      </c>
    </row>
    <row r="64" spans="1:7" ht="12.75">
      <c r="A64" s="22">
        <f t="shared" si="1"/>
        <v>40628</v>
      </c>
      <c r="B64" s="15">
        <v>13830684.71</v>
      </c>
      <c r="C64" s="15">
        <v>69753.71</v>
      </c>
      <c r="D64" s="15">
        <f t="shared" si="0"/>
        <v>12670154</v>
      </c>
      <c r="E64" s="15">
        <v>1090777</v>
      </c>
      <c r="F64" s="16">
        <v>808</v>
      </c>
      <c r="G64" s="15">
        <v>193</v>
      </c>
    </row>
    <row r="65" ht="12.75">
      <c r="A65" s="22"/>
    </row>
    <row r="66" spans="1:7" ht="13.5" thickBot="1">
      <c r="A66" s="3" t="s">
        <v>8</v>
      </c>
      <c r="B66" s="17">
        <f>SUM(B13:B64)</f>
        <v>685331682.1299999</v>
      </c>
      <c r="C66" s="17">
        <f>SUM(C13:C64)</f>
        <v>5707332.129999999</v>
      </c>
      <c r="D66" s="17">
        <f>SUM(D13:D64)</f>
        <v>626147129</v>
      </c>
      <c r="E66" s="17">
        <f>SUM(E13:E64)</f>
        <v>53477221</v>
      </c>
      <c r="F66" s="24">
        <f>SUM(F13:F64)/COUNT(F13:F64)</f>
        <v>787.7692307692307</v>
      </c>
      <c r="G66" s="17">
        <f>+E66/SUM(F13:F64)/7</f>
        <v>186.49553266282592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pane ySplit="11" topLeftCell="A13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14.7109375" style="3" customWidth="1"/>
    <col min="2" max="5" width="14.7109375" style="15" customWidth="1"/>
    <col min="6" max="6" width="14.7109375" style="16" customWidth="1"/>
    <col min="7" max="7" width="14.7109375" style="15" customWidth="1"/>
  </cols>
  <sheetData>
    <row r="1" spans="1:12" ht="18">
      <c r="A1" s="35" t="s">
        <v>15</v>
      </c>
      <c r="B1" s="35"/>
      <c r="C1" s="35"/>
      <c r="D1" s="35"/>
      <c r="E1" s="35"/>
      <c r="F1" s="35"/>
      <c r="G1" s="35"/>
      <c r="H1" s="26"/>
      <c r="I1" s="26"/>
      <c r="J1" s="26"/>
      <c r="K1" s="26"/>
      <c r="L1" s="26"/>
    </row>
    <row r="2" spans="1:12" ht="15">
      <c r="A2" s="36" t="s">
        <v>16</v>
      </c>
      <c r="B2" s="36"/>
      <c r="C2" s="36"/>
      <c r="D2" s="36"/>
      <c r="E2" s="36"/>
      <c r="F2" s="36"/>
      <c r="G2" s="36"/>
      <c r="H2" s="27"/>
      <c r="I2" s="27"/>
      <c r="J2" s="27"/>
      <c r="K2" s="27"/>
      <c r="L2" s="27"/>
    </row>
    <row r="3" spans="1:12" s="1" customFormat="1" ht="15">
      <c r="A3" s="36" t="s">
        <v>17</v>
      </c>
      <c r="B3" s="36"/>
      <c r="C3" s="36"/>
      <c r="D3" s="36"/>
      <c r="E3" s="36"/>
      <c r="F3" s="36"/>
      <c r="G3" s="36"/>
      <c r="H3" s="27"/>
      <c r="I3" s="27"/>
      <c r="J3" s="27"/>
      <c r="K3" s="27"/>
      <c r="L3" s="27"/>
    </row>
    <row r="4" spans="1:12" s="1" customFormat="1" ht="14.25" customHeight="1">
      <c r="A4" s="37" t="s">
        <v>18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</row>
    <row r="5" spans="1:12" s="1" customFormat="1" ht="14.25">
      <c r="A5" s="38" t="s">
        <v>19</v>
      </c>
      <c r="B5" s="38"/>
      <c r="C5" s="38"/>
      <c r="D5" s="38"/>
      <c r="E5" s="38"/>
      <c r="F5" s="38"/>
      <c r="G5" s="38"/>
      <c r="H5" s="29"/>
      <c r="I5" s="29"/>
      <c r="J5" s="29"/>
      <c r="K5" s="29"/>
      <c r="L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10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39907</v>
      </c>
      <c r="B13" s="15">
        <v>11532575.399999999</v>
      </c>
      <c r="C13" s="15">
        <v>0</v>
      </c>
      <c r="D13" s="15">
        <f>+B13-E13</f>
        <v>10528615.479999999</v>
      </c>
      <c r="E13" s="15">
        <v>1003959.92</v>
      </c>
      <c r="F13" s="16">
        <v>766</v>
      </c>
      <c r="G13" s="15">
        <v>187.23609101081686</v>
      </c>
    </row>
    <row r="14" spans="1:7" ht="12.75">
      <c r="A14" s="22">
        <v>39914</v>
      </c>
      <c r="B14" s="15">
        <v>11585744.45</v>
      </c>
      <c r="C14" s="15">
        <v>0</v>
      </c>
      <c r="D14" s="15">
        <f aca="true" t="shared" si="0" ref="D14:D34">+B14-E14</f>
        <v>10638003.799999999</v>
      </c>
      <c r="E14" s="15">
        <v>947740.65</v>
      </c>
      <c r="F14" s="16">
        <v>766</v>
      </c>
      <c r="G14" s="15">
        <v>176.75133345766508</v>
      </c>
    </row>
    <row r="15" spans="1:7" ht="12.75">
      <c r="A15" s="22">
        <v>39921</v>
      </c>
      <c r="B15" s="15">
        <v>11661613.14</v>
      </c>
      <c r="C15" s="15">
        <v>0</v>
      </c>
      <c r="D15" s="15">
        <f t="shared" si="0"/>
        <v>10632799.42</v>
      </c>
      <c r="E15" s="15">
        <v>1028813.72</v>
      </c>
      <c r="F15" s="16">
        <v>766</v>
      </c>
      <c r="G15" s="15">
        <v>191.8712644535621</v>
      </c>
    </row>
    <row r="16" spans="1:7" ht="12.75">
      <c r="A16" s="22">
        <v>39928</v>
      </c>
      <c r="B16" s="15">
        <v>10644899.25</v>
      </c>
      <c r="C16" s="15">
        <v>0</v>
      </c>
      <c r="D16" s="15">
        <f t="shared" si="0"/>
        <v>9795898.36</v>
      </c>
      <c r="E16" s="15">
        <v>849000.89</v>
      </c>
      <c r="F16" s="16">
        <v>766</v>
      </c>
      <c r="G16" s="15">
        <v>158.3366076091011</v>
      </c>
    </row>
    <row r="17" spans="1:7" ht="12.75">
      <c r="A17" s="22">
        <v>39935</v>
      </c>
      <c r="B17" s="15">
        <v>11373932.379999999</v>
      </c>
      <c r="C17" s="15">
        <v>0</v>
      </c>
      <c r="D17" s="15">
        <f t="shared" si="0"/>
        <v>10407425.87</v>
      </c>
      <c r="E17" s="15">
        <v>966506.51</v>
      </c>
      <c r="F17" s="16">
        <v>766</v>
      </c>
      <c r="G17" s="15">
        <v>180.25112085042892</v>
      </c>
    </row>
    <row r="18" spans="1:7" ht="12.75">
      <c r="A18" s="22">
        <v>39942</v>
      </c>
      <c r="B18" s="15">
        <v>11528703.53</v>
      </c>
      <c r="C18" s="15">
        <v>0</v>
      </c>
      <c r="D18" s="15">
        <f t="shared" si="0"/>
        <v>10572528.78</v>
      </c>
      <c r="E18" s="15">
        <v>956174.75</v>
      </c>
      <c r="F18" s="16">
        <v>766</v>
      </c>
      <c r="G18" s="15">
        <v>178.32427265945543</v>
      </c>
    </row>
    <row r="19" spans="1:7" ht="12.75">
      <c r="A19" s="22">
        <v>39949</v>
      </c>
      <c r="B19" s="15">
        <v>11301941.51</v>
      </c>
      <c r="C19" s="15">
        <v>0</v>
      </c>
      <c r="D19" s="15">
        <f t="shared" si="0"/>
        <v>10315456.61</v>
      </c>
      <c r="E19" s="15">
        <v>986484.9</v>
      </c>
      <c r="F19" s="16">
        <v>766</v>
      </c>
      <c r="G19" s="15">
        <v>183.97704214845209</v>
      </c>
    </row>
    <row r="20" spans="1:7" ht="12.75">
      <c r="A20" s="22">
        <v>39956</v>
      </c>
      <c r="B20" s="15">
        <v>10517457.110000001</v>
      </c>
      <c r="C20" s="15">
        <v>0</v>
      </c>
      <c r="D20" s="15">
        <f t="shared" si="0"/>
        <v>9621092.080000002</v>
      </c>
      <c r="E20" s="15">
        <v>896365.03</v>
      </c>
      <c r="F20" s="16">
        <v>766</v>
      </c>
      <c r="G20" s="15">
        <v>167.16990488623645</v>
      </c>
    </row>
    <row r="21" spans="1:7" ht="12.75">
      <c r="A21" s="22">
        <v>39963</v>
      </c>
      <c r="B21" s="15">
        <v>12961615.329999998</v>
      </c>
      <c r="C21" s="15">
        <v>0</v>
      </c>
      <c r="D21" s="15">
        <f t="shared" si="0"/>
        <v>11793083.169999998</v>
      </c>
      <c r="E21" s="15">
        <v>1168532.16</v>
      </c>
      <c r="F21" s="16">
        <v>766</v>
      </c>
      <c r="G21" s="15">
        <v>217.92841477060801</v>
      </c>
    </row>
    <row r="22" spans="1:7" ht="12.75">
      <c r="A22" s="22">
        <v>39970</v>
      </c>
      <c r="B22" s="15">
        <v>11354437.649999999</v>
      </c>
      <c r="C22" s="15">
        <v>0</v>
      </c>
      <c r="D22" s="15">
        <f t="shared" si="0"/>
        <v>10391450.159999998</v>
      </c>
      <c r="E22" s="15">
        <v>962987.49</v>
      </c>
      <c r="F22" s="16">
        <v>766</v>
      </c>
      <c r="G22" s="15">
        <v>179.59483215218202</v>
      </c>
    </row>
    <row r="23" spans="1:7" ht="12.75">
      <c r="A23" s="22">
        <v>39977</v>
      </c>
      <c r="B23" s="15">
        <v>11605253.079999998</v>
      </c>
      <c r="C23" s="15">
        <v>0</v>
      </c>
      <c r="D23" s="15">
        <f t="shared" si="0"/>
        <v>10638397.919999998</v>
      </c>
      <c r="E23" s="15">
        <v>966855.16</v>
      </c>
      <c r="F23" s="16">
        <v>766</v>
      </c>
      <c r="G23" s="15">
        <v>180.31614323013804</v>
      </c>
    </row>
    <row r="24" spans="1:7" ht="12.75">
      <c r="A24" s="22">
        <v>39984</v>
      </c>
      <c r="B24" s="15">
        <v>12191698.129999999</v>
      </c>
      <c r="C24" s="15">
        <v>0</v>
      </c>
      <c r="D24" s="15">
        <f t="shared" si="0"/>
        <v>11147735.169999998</v>
      </c>
      <c r="E24" s="15">
        <v>1043962.96</v>
      </c>
      <c r="F24" s="16">
        <v>766</v>
      </c>
      <c r="G24" s="15">
        <v>194.69656098470725</v>
      </c>
    </row>
    <row r="25" spans="1:7" ht="12.75">
      <c r="A25" s="22">
        <v>39991</v>
      </c>
      <c r="B25" s="15">
        <v>11184221.41</v>
      </c>
      <c r="C25" s="15">
        <v>0</v>
      </c>
      <c r="D25" s="15">
        <f t="shared" si="0"/>
        <v>10228734.86</v>
      </c>
      <c r="E25" s="15">
        <v>955486.55</v>
      </c>
      <c r="F25" s="16">
        <v>766</v>
      </c>
      <c r="G25" s="15">
        <v>178.19592502797465</v>
      </c>
    </row>
    <row r="26" spans="1:7" ht="12.75">
      <c r="A26" s="22">
        <v>39998</v>
      </c>
      <c r="B26" s="15">
        <v>13882441.189999998</v>
      </c>
      <c r="C26" s="15">
        <v>0</v>
      </c>
      <c r="D26" s="15">
        <f t="shared" si="0"/>
        <v>12723063.769999998</v>
      </c>
      <c r="E26" s="15">
        <v>1159377.42</v>
      </c>
      <c r="F26" s="16">
        <v>772.4285714285714</v>
      </c>
      <c r="G26" s="15">
        <v>214.42156833734046</v>
      </c>
    </row>
    <row r="27" spans="1:7" ht="12.75">
      <c r="A27" s="22">
        <v>40005</v>
      </c>
      <c r="B27" s="15">
        <v>12110180.049999999</v>
      </c>
      <c r="C27" s="15">
        <v>0</v>
      </c>
      <c r="D27" s="15">
        <f t="shared" si="0"/>
        <v>11050989.95</v>
      </c>
      <c r="E27" s="15">
        <v>1059190.1</v>
      </c>
      <c r="F27" s="16">
        <v>775</v>
      </c>
      <c r="G27" s="15">
        <v>195.2424147465438</v>
      </c>
    </row>
    <row r="28" spans="1:7" ht="12.75">
      <c r="A28" s="22">
        <v>40012</v>
      </c>
      <c r="B28" s="15">
        <v>11899588.809999999</v>
      </c>
      <c r="C28" s="15">
        <v>0</v>
      </c>
      <c r="D28" s="15">
        <f t="shared" si="0"/>
        <v>10859584.009999998</v>
      </c>
      <c r="E28" s="15">
        <v>1040004.8</v>
      </c>
      <c r="F28" s="16">
        <v>775</v>
      </c>
      <c r="G28" s="15">
        <v>191.7059539170507</v>
      </c>
    </row>
    <row r="29" spans="1:7" ht="12.75">
      <c r="A29" s="22">
        <v>40019</v>
      </c>
      <c r="B29" s="15">
        <v>11636865.64</v>
      </c>
      <c r="C29" s="15">
        <v>0</v>
      </c>
      <c r="D29" s="15">
        <f t="shared" si="0"/>
        <v>10534263.09</v>
      </c>
      <c r="E29" s="15">
        <v>1102602.55</v>
      </c>
      <c r="F29" s="16">
        <v>775</v>
      </c>
      <c r="G29" s="15">
        <v>203.24470967741937</v>
      </c>
    </row>
    <row r="30" spans="1:7" ht="12.75">
      <c r="A30" s="22">
        <v>40026</v>
      </c>
      <c r="B30" s="15">
        <v>10926960.080000002</v>
      </c>
      <c r="C30" s="15">
        <v>0</v>
      </c>
      <c r="D30" s="15">
        <f t="shared" si="0"/>
        <v>9974334.060000002</v>
      </c>
      <c r="E30" s="15">
        <v>952626.02</v>
      </c>
      <c r="F30" s="16">
        <v>775</v>
      </c>
      <c r="G30" s="15">
        <v>175.599266359447</v>
      </c>
    </row>
    <row r="31" spans="1:7" ht="12.75">
      <c r="A31" s="22">
        <v>40033</v>
      </c>
      <c r="B31" s="15">
        <v>11726249.2</v>
      </c>
      <c r="C31" s="15">
        <v>0</v>
      </c>
      <c r="D31" s="15">
        <f t="shared" si="0"/>
        <v>10697797.7</v>
      </c>
      <c r="E31" s="15">
        <v>1028451.5</v>
      </c>
      <c r="F31" s="16">
        <v>775</v>
      </c>
      <c r="G31" s="15">
        <v>189.5763133640553</v>
      </c>
    </row>
    <row r="32" spans="1:7" ht="12.75">
      <c r="A32" s="22">
        <v>40040</v>
      </c>
      <c r="B32" s="15">
        <v>11422160.270000001</v>
      </c>
      <c r="C32" s="15">
        <v>0</v>
      </c>
      <c r="D32" s="15">
        <f t="shared" si="0"/>
        <v>10409164.950000001</v>
      </c>
      <c r="E32" s="15">
        <v>1012995.32</v>
      </c>
      <c r="F32" s="16">
        <v>775</v>
      </c>
      <c r="G32" s="15">
        <v>186.7272479262673</v>
      </c>
    </row>
    <row r="33" spans="1:7" ht="12.75">
      <c r="A33" s="22">
        <v>40047</v>
      </c>
      <c r="B33" s="15">
        <v>11341439.729999999</v>
      </c>
      <c r="C33" s="15">
        <v>0</v>
      </c>
      <c r="D33" s="15">
        <f t="shared" si="0"/>
        <v>10308035.159999998</v>
      </c>
      <c r="E33" s="15">
        <v>1033404.57</v>
      </c>
      <c r="F33" s="16">
        <v>775</v>
      </c>
      <c r="G33" s="15">
        <v>190.48932165898617</v>
      </c>
    </row>
    <row r="34" spans="1:7" ht="12.75">
      <c r="A34" s="22">
        <v>40054</v>
      </c>
      <c r="B34" s="15">
        <v>11098447.23</v>
      </c>
      <c r="C34" s="15">
        <v>0</v>
      </c>
      <c r="D34" s="15">
        <f t="shared" si="0"/>
        <v>10105620.25</v>
      </c>
      <c r="E34" s="15">
        <v>992826.98</v>
      </c>
      <c r="F34" s="16">
        <v>775</v>
      </c>
      <c r="G34" s="15">
        <v>183.00958156682026</v>
      </c>
    </row>
    <row r="35" spans="1:7" ht="12.75">
      <c r="A35" s="22">
        <v>40061</v>
      </c>
      <c r="B35" s="15">
        <v>12902868.200000001</v>
      </c>
      <c r="C35" s="15">
        <v>90245.66</v>
      </c>
      <c r="D35" s="15">
        <f aca="true" t="shared" si="1" ref="D35:D64">+B35-C35-E35</f>
        <v>11752044.580000002</v>
      </c>
      <c r="E35" s="15">
        <v>1060577.96</v>
      </c>
      <c r="F35" s="16">
        <v>775</v>
      </c>
      <c r="G35" s="15">
        <v>195.49824147465438</v>
      </c>
    </row>
    <row r="36" spans="1:7" ht="12.75">
      <c r="A36" s="22">
        <f>+A35+7</f>
        <v>40068</v>
      </c>
      <c r="B36" s="15">
        <v>13986923.12</v>
      </c>
      <c r="C36" s="15">
        <v>92442</v>
      </c>
      <c r="D36" s="15">
        <f t="shared" si="1"/>
        <v>12723530.44</v>
      </c>
      <c r="E36" s="15">
        <v>1170950.68</v>
      </c>
      <c r="F36" s="16">
        <v>775</v>
      </c>
      <c r="G36" s="15">
        <v>215.84344331797234</v>
      </c>
    </row>
    <row r="37" spans="1:7" ht="12.75">
      <c r="A37" s="22">
        <f aca="true" t="shared" si="2" ref="A37:A64">+A36+7</f>
        <v>40075</v>
      </c>
      <c r="B37" s="15">
        <v>11213558.87</v>
      </c>
      <c r="C37" s="15">
        <v>65271.57</v>
      </c>
      <c r="D37" s="15">
        <f t="shared" si="1"/>
        <v>10260800.29</v>
      </c>
      <c r="E37" s="15">
        <v>887487.01</v>
      </c>
      <c r="F37" s="16">
        <v>775</v>
      </c>
      <c r="G37" s="15">
        <v>163.59207557603685</v>
      </c>
    </row>
    <row r="38" spans="1:7" ht="12.75">
      <c r="A38" s="22">
        <f t="shared" si="2"/>
        <v>40082</v>
      </c>
      <c r="B38" s="15">
        <v>11273031.35</v>
      </c>
      <c r="C38" s="15">
        <v>52885.35</v>
      </c>
      <c r="D38" s="15">
        <f t="shared" si="1"/>
        <v>10345585</v>
      </c>
      <c r="E38" s="15">
        <v>874561</v>
      </c>
      <c r="F38" s="16">
        <v>775</v>
      </c>
      <c r="G38" s="15">
        <v>161</v>
      </c>
    </row>
    <row r="39" spans="1:7" ht="12.75">
      <c r="A39" s="22">
        <f t="shared" si="2"/>
        <v>40089</v>
      </c>
      <c r="B39" s="15">
        <v>11520493.52</v>
      </c>
      <c r="C39" s="15">
        <v>68176.52</v>
      </c>
      <c r="D39" s="15">
        <f t="shared" si="1"/>
        <v>10541072</v>
      </c>
      <c r="E39" s="15">
        <v>911245</v>
      </c>
      <c r="F39" s="16">
        <v>775</v>
      </c>
      <c r="G39" s="15">
        <v>168</v>
      </c>
    </row>
    <row r="40" spans="1:7" ht="12.75">
      <c r="A40" s="22">
        <f t="shared" si="2"/>
        <v>40096</v>
      </c>
      <c r="B40" s="15">
        <v>10969500.13</v>
      </c>
      <c r="C40" s="15">
        <v>60424.13</v>
      </c>
      <c r="D40" s="15">
        <f t="shared" si="1"/>
        <v>9966617</v>
      </c>
      <c r="E40" s="15">
        <v>942459</v>
      </c>
      <c r="F40" s="16">
        <v>775</v>
      </c>
      <c r="G40" s="15">
        <v>174</v>
      </c>
    </row>
    <row r="41" spans="1:7" ht="12.75">
      <c r="A41" s="22">
        <f t="shared" si="2"/>
        <v>40103</v>
      </c>
      <c r="B41" s="15">
        <v>10561662.17</v>
      </c>
      <c r="C41" s="15">
        <v>76798.17</v>
      </c>
      <c r="D41" s="15">
        <f t="shared" si="1"/>
        <v>9593189</v>
      </c>
      <c r="E41" s="15">
        <v>891675</v>
      </c>
      <c r="F41" s="16">
        <v>775</v>
      </c>
      <c r="G41" s="15">
        <v>164</v>
      </c>
    </row>
    <row r="42" spans="1:7" ht="12.75">
      <c r="A42" s="22">
        <f t="shared" si="2"/>
        <v>40110</v>
      </c>
      <c r="B42" s="15">
        <v>10480014.67</v>
      </c>
      <c r="C42" s="15">
        <v>50255.67</v>
      </c>
      <c r="D42" s="15">
        <f t="shared" si="1"/>
        <v>9523457</v>
      </c>
      <c r="E42" s="15">
        <v>906302</v>
      </c>
      <c r="F42" s="16">
        <v>775</v>
      </c>
      <c r="G42" s="15">
        <v>167</v>
      </c>
    </row>
    <row r="43" spans="1:7" ht="12.75">
      <c r="A43" s="22">
        <f t="shared" si="2"/>
        <v>40117</v>
      </c>
      <c r="B43" s="15">
        <v>10469552.76</v>
      </c>
      <c r="C43" s="15">
        <v>43553.76</v>
      </c>
      <c r="D43" s="15">
        <f t="shared" si="1"/>
        <v>9549373</v>
      </c>
      <c r="E43" s="15">
        <v>876626</v>
      </c>
      <c r="F43" s="16">
        <v>775</v>
      </c>
      <c r="G43" s="15">
        <v>162</v>
      </c>
    </row>
    <row r="44" spans="1:7" ht="12.75">
      <c r="A44" s="22">
        <f t="shared" si="2"/>
        <v>40124</v>
      </c>
      <c r="B44" s="15">
        <v>11688394.02</v>
      </c>
      <c r="C44" s="15">
        <v>97240.02</v>
      </c>
      <c r="D44" s="15">
        <f t="shared" si="1"/>
        <v>10661397</v>
      </c>
      <c r="E44" s="15">
        <v>929757</v>
      </c>
      <c r="F44" s="16">
        <v>775</v>
      </c>
      <c r="G44" s="15">
        <v>171</v>
      </c>
    </row>
    <row r="45" spans="1:7" ht="12.75">
      <c r="A45" s="22">
        <f t="shared" si="2"/>
        <v>40131</v>
      </c>
      <c r="B45" s="15">
        <v>11585663.88</v>
      </c>
      <c r="C45" s="15">
        <v>86305.88</v>
      </c>
      <c r="D45" s="15">
        <f t="shared" si="1"/>
        <v>10580648</v>
      </c>
      <c r="E45" s="15">
        <v>918710</v>
      </c>
      <c r="F45" s="16">
        <v>775</v>
      </c>
      <c r="G45" s="15">
        <v>169</v>
      </c>
    </row>
    <row r="46" spans="1:7" ht="12.75">
      <c r="A46" s="22">
        <f t="shared" si="2"/>
        <v>40138</v>
      </c>
      <c r="B46" s="15">
        <v>10523965.58</v>
      </c>
      <c r="C46" s="15">
        <v>80327.58</v>
      </c>
      <c r="D46" s="15">
        <f t="shared" si="1"/>
        <v>9605711</v>
      </c>
      <c r="E46" s="15">
        <v>837927</v>
      </c>
      <c r="F46" s="16">
        <v>775</v>
      </c>
      <c r="G46" s="15">
        <v>154</v>
      </c>
    </row>
    <row r="47" spans="1:7" ht="12.75">
      <c r="A47" s="22">
        <f t="shared" si="2"/>
        <v>40145</v>
      </c>
      <c r="B47" s="15">
        <v>11437479.06</v>
      </c>
      <c r="C47" s="15">
        <v>65766.06</v>
      </c>
      <c r="D47" s="15">
        <f t="shared" si="1"/>
        <v>10438904</v>
      </c>
      <c r="E47" s="15">
        <v>932809</v>
      </c>
      <c r="F47" s="16">
        <v>775</v>
      </c>
      <c r="G47" s="15">
        <v>172</v>
      </c>
    </row>
    <row r="48" spans="1:7" ht="12.75">
      <c r="A48" s="22">
        <f t="shared" si="2"/>
        <v>40152</v>
      </c>
      <c r="B48" s="15">
        <v>9706347.05</v>
      </c>
      <c r="C48" s="15">
        <v>79814.05</v>
      </c>
      <c r="D48" s="15">
        <f t="shared" si="1"/>
        <v>8842929</v>
      </c>
      <c r="E48" s="15">
        <v>783604</v>
      </c>
      <c r="F48" s="16">
        <v>775</v>
      </c>
      <c r="G48" s="15">
        <v>144</v>
      </c>
    </row>
    <row r="49" spans="1:7" ht="12.75">
      <c r="A49" s="22">
        <f t="shared" si="2"/>
        <v>40159</v>
      </c>
      <c r="B49" s="15">
        <v>8676127.15</v>
      </c>
      <c r="C49" s="15">
        <v>64187.15</v>
      </c>
      <c r="D49" s="15">
        <f t="shared" si="1"/>
        <v>7876475</v>
      </c>
      <c r="E49" s="15">
        <v>735465</v>
      </c>
      <c r="F49" s="16">
        <v>775</v>
      </c>
      <c r="G49" s="15">
        <v>136</v>
      </c>
    </row>
    <row r="50" spans="1:7" ht="12.75">
      <c r="A50" s="22">
        <f t="shared" si="2"/>
        <v>40166</v>
      </c>
      <c r="B50" s="15">
        <v>7902751.76</v>
      </c>
      <c r="C50" s="15">
        <v>65122.76</v>
      </c>
      <c r="D50" s="15">
        <f t="shared" si="1"/>
        <v>7217889</v>
      </c>
      <c r="E50" s="15">
        <v>619740</v>
      </c>
      <c r="F50" s="16">
        <v>775</v>
      </c>
      <c r="G50" s="15">
        <v>114</v>
      </c>
    </row>
    <row r="51" spans="1:7" ht="12.75">
      <c r="A51" s="22">
        <f t="shared" si="2"/>
        <v>40173</v>
      </c>
      <c r="B51" s="15">
        <v>8453454.77</v>
      </c>
      <c r="C51" s="15">
        <v>59202.77</v>
      </c>
      <c r="D51" s="15">
        <f t="shared" si="1"/>
        <v>7714584</v>
      </c>
      <c r="E51" s="15">
        <v>679668</v>
      </c>
      <c r="F51" s="16">
        <v>775</v>
      </c>
      <c r="G51" s="15">
        <v>125</v>
      </c>
    </row>
    <row r="52" spans="1:7" ht="12.75">
      <c r="A52" s="22">
        <f t="shared" si="2"/>
        <v>40180</v>
      </c>
      <c r="B52" s="15">
        <v>14232505.27</v>
      </c>
      <c r="C52" s="15">
        <v>100509.27</v>
      </c>
      <c r="D52" s="15">
        <f t="shared" si="1"/>
        <v>12936075</v>
      </c>
      <c r="E52" s="15">
        <v>1195921</v>
      </c>
      <c r="F52" s="16">
        <v>775</v>
      </c>
      <c r="G52" s="15">
        <v>220</v>
      </c>
    </row>
    <row r="53" spans="1:7" ht="12.75">
      <c r="A53" s="22">
        <f t="shared" si="2"/>
        <v>40187</v>
      </c>
      <c r="B53" s="15">
        <v>8979880.68</v>
      </c>
      <c r="C53" s="15">
        <v>76779.68</v>
      </c>
      <c r="D53" s="15">
        <f t="shared" si="1"/>
        <v>8205183</v>
      </c>
      <c r="E53" s="15">
        <v>697918</v>
      </c>
      <c r="F53" s="16">
        <v>775</v>
      </c>
      <c r="G53" s="15">
        <v>129</v>
      </c>
    </row>
    <row r="54" spans="1:7" ht="12.75">
      <c r="A54" s="22">
        <f t="shared" si="2"/>
        <v>40194</v>
      </c>
      <c r="B54" s="15">
        <v>10627105.97</v>
      </c>
      <c r="C54" s="15">
        <v>71808.97</v>
      </c>
      <c r="D54" s="15">
        <f t="shared" si="1"/>
        <v>9699223</v>
      </c>
      <c r="E54" s="15">
        <v>856074</v>
      </c>
      <c r="F54" s="16">
        <v>775</v>
      </c>
      <c r="G54" s="15">
        <v>158</v>
      </c>
    </row>
    <row r="55" spans="1:7" ht="12.75">
      <c r="A55" s="22">
        <f t="shared" si="2"/>
        <v>40201</v>
      </c>
      <c r="B55" s="15">
        <v>10837939.52</v>
      </c>
      <c r="C55" s="15">
        <v>90119.52</v>
      </c>
      <c r="D55" s="15">
        <f t="shared" si="1"/>
        <v>9844472</v>
      </c>
      <c r="E55" s="15">
        <v>903348</v>
      </c>
      <c r="F55" s="16">
        <v>775</v>
      </c>
      <c r="G55" s="15">
        <v>167</v>
      </c>
    </row>
    <row r="56" spans="1:7" ht="12.75">
      <c r="A56" s="22">
        <f t="shared" si="2"/>
        <v>40208</v>
      </c>
      <c r="B56" s="15">
        <v>10561892.12</v>
      </c>
      <c r="C56" s="15">
        <v>64247.12</v>
      </c>
      <c r="D56" s="15">
        <f t="shared" si="1"/>
        <v>9641102</v>
      </c>
      <c r="E56" s="15">
        <v>856543</v>
      </c>
      <c r="F56" s="16">
        <v>775</v>
      </c>
      <c r="G56" s="15">
        <v>158</v>
      </c>
    </row>
    <row r="57" spans="1:7" ht="12.75">
      <c r="A57" s="22">
        <f t="shared" si="2"/>
        <v>40215</v>
      </c>
      <c r="B57" s="15">
        <v>13453932.85</v>
      </c>
      <c r="C57" s="15">
        <v>104315.85</v>
      </c>
      <c r="D57" s="15">
        <f t="shared" si="1"/>
        <v>12274388</v>
      </c>
      <c r="E57" s="15">
        <v>1075229</v>
      </c>
      <c r="F57" s="16">
        <v>775</v>
      </c>
      <c r="G57" s="15">
        <v>198</v>
      </c>
    </row>
    <row r="58" spans="1:7" ht="12.75">
      <c r="A58" s="22">
        <f t="shared" si="2"/>
        <v>40222</v>
      </c>
      <c r="B58" s="15">
        <v>12231244.6</v>
      </c>
      <c r="C58" s="15">
        <v>92621.6</v>
      </c>
      <c r="D58" s="15">
        <f t="shared" si="1"/>
        <v>11186154</v>
      </c>
      <c r="E58" s="15">
        <v>952469</v>
      </c>
      <c r="F58" s="16">
        <v>775</v>
      </c>
      <c r="G58" s="15">
        <v>176</v>
      </c>
    </row>
    <row r="59" spans="1:7" ht="12.75">
      <c r="A59" s="22">
        <f t="shared" si="2"/>
        <v>40229</v>
      </c>
      <c r="B59" s="15">
        <v>13691143.44</v>
      </c>
      <c r="C59" s="15">
        <v>98572.44</v>
      </c>
      <c r="D59" s="15">
        <f t="shared" si="1"/>
        <v>12516832</v>
      </c>
      <c r="E59" s="15">
        <v>1075739</v>
      </c>
      <c r="F59" s="16">
        <v>775</v>
      </c>
      <c r="G59" s="15">
        <v>198</v>
      </c>
    </row>
    <row r="60" spans="1:7" ht="12.75">
      <c r="A60" s="22">
        <f t="shared" si="2"/>
        <v>40236</v>
      </c>
      <c r="B60" s="15">
        <v>11418546.71</v>
      </c>
      <c r="C60" s="15">
        <v>84409.71</v>
      </c>
      <c r="D60" s="15">
        <f t="shared" si="1"/>
        <v>10390374</v>
      </c>
      <c r="E60" s="15">
        <v>943763</v>
      </c>
      <c r="F60" s="16">
        <v>775</v>
      </c>
      <c r="G60" s="15">
        <v>174</v>
      </c>
    </row>
    <row r="61" spans="1:7" ht="12.75">
      <c r="A61" s="22">
        <f t="shared" si="2"/>
        <v>40243</v>
      </c>
      <c r="B61" s="15">
        <v>14867513</v>
      </c>
      <c r="C61" s="15">
        <v>112532</v>
      </c>
      <c r="D61" s="15">
        <f t="shared" si="1"/>
        <v>13535242</v>
      </c>
      <c r="E61" s="15">
        <v>1219739</v>
      </c>
      <c r="F61" s="16">
        <v>775</v>
      </c>
      <c r="G61" s="15">
        <v>225</v>
      </c>
    </row>
    <row r="62" spans="1:7" ht="12.75">
      <c r="A62" s="22">
        <f t="shared" si="2"/>
        <v>40250</v>
      </c>
      <c r="B62" s="15">
        <v>13493729.79</v>
      </c>
      <c r="C62" s="15">
        <v>101388.79</v>
      </c>
      <c r="D62" s="15">
        <f t="shared" si="1"/>
        <v>12295009</v>
      </c>
      <c r="E62" s="15">
        <v>1097332</v>
      </c>
      <c r="F62" s="16">
        <v>775</v>
      </c>
      <c r="G62" s="15">
        <v>202</v>
      </c>
    </row>
    <row r="63" spans="1:7" ht="12.75">
      <c r="A63" s="22">
        <f t="shared" si="2"/>
        <v>40257</v>
      </c>
      <c r="B63" s="15">
        <v>12987862.72</v>
      </c>
      <c r="C63" s="15">
        <v>110378.72</v>
      </c>
      <c r="D63" s="15">
        <f t="shared" si="1"/>
        <v>11860882</v>
      </c>
      <c r="E63" s="15">
        <v>1016602</v>
      </c>
      <c r="F63" s="16">
        <v>775</v>
      </c>
      <c r="G63" s="15">
        <v>187</v>
      </c>
    </row>
    <row r="64" spans="1:7" ht="12.75">
      <c r="A64" s="22">
        <f t="shared" si="2"/>
        <v>40264</v>
      </c>
      <c r="B64" s="15">
        <v>13759152.43</v>
      </c>
      <c r="C64" s="15">
        <v>114524.43</v>
      </c>
      <c r="D64" s="15">
        <f t="shared" si="1"/>
        <v>12537608</v>
      </c>
      <c r="E64" s="15">
        <v>1107020</v>
      </c>
      <c r="F64" s="16">
        <v>775</v>
      </c>
      <c r="G64" s="15">
        <v>204</v>
      </c>
    </row>
    <row r="65" ht="12.75">
      <c r="A65" s="22"/>
    </row>
    <row r="66" spans="1:7" ht="13.5" thickBot="1">
      <c r="A66" s="3" t="s">
        <v>8</v>
      </c>
      <c r="B66" s="17">
        <f>SUM(B13:B64)</f>
        <v>599982661.7299999</v>
      </c>
      <c r="C66" s="17">
        <f>SUM(C13:C64)</f>
        <v>2420227.2000000007</v>
      </c>
      <c r="D66" s="17">
        <f>SUM(D13:D64)</f>
        <v>547490823.93</v>
      </c>
      <c r="E66" s="17">
        <f>SUM(E13:E64)</f>
        <v>50071610.60000001</v>
      </c>
      <c r="F66" s="24">
        <f>SUM(F13:F64)/COUNT(F13:F64)</f>
        <v>772.7005494505495</v>
      </c>
      <c r="G66" s="17">
        <f>+E66/SUM(F13:F64)/7</f>
        <v>178.0241645719487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ht="18">
      <c r="A1" s="35" t="s">
        <v>15</v>
      </c>
      <c r="B1" s="35"/>
      <c r="C1" s="35"/>
      <c r="D1" s="35"/>
      <c r="E1" s="35"/>
      <c r="F1" s="35"/>
      <c r="G1" s="26"/>
      <c r="H1" s="26"/>
      <c r="I1" s="26"/>
      <c r="J1" s="26"/>
    </row>
    <row r="2" spans="1:10" ht="15">
      <c r="A2" s="36" t="s">
        <v>16</v>
      </c>
      <c r="B2" s="36"/>
      <c r="C2" s="36"/>
      <c r="D2" s="36"/>
      <c r="E2" s="36"/>
      <c r="F2" s="36"/>
      <c r="G2" s="27"/>
      <c r="H2" s="27"/>
      <c r="I2" s="27"/>
      <c r="J2" s="27"/>
    </row>
    <row r="3" spans="1:10" s="1" customFormat="1" ht="15">
      <c r="A3" s="36" t="s">
        <v>17</v>
      </c>
      <c r="B3" s="36"/>
      <c r="C3" s="36"/>
      <c r="D3" s="36"/>
      <c r="E3" s="36"/>
      <c r="F3" s="36"/>
      <c r="G3" s="27"/>
      <c r="H3" s="27"/>
      <c r="I3" s="27"/>
      <c r="J3" s="27"/>
    </row>
    <row r="4" spans="1:10" s="1" customFormat="1" ht="14.25" customHeight="1">
      <c r="A4" s="37" t="s">
        <v>18</v>
      </c>
      <c r="B4" s="37"/>
      <c r="C4" s="37"/>
      <c r="D4" s="37"/>
      <c r="E4" s="37"/>
      <c r="F4" s="37"/>
      <c r="G4" s="28"/>
      <c r="H4" s="28"/>
      <c r="I4" s="28"/>
      <c r="J4" s="28"/>
    </row>
    <row r="5" spans="1:10" s="1" customFormat="1" ht="14.25">
      <c r="A5" s="38" t="s">
        <v>19</v>
      </c>
      <c r="B5" s="38"/>
      <c r="C5" s="38"/>
      <c r="D5" s="38"/>
      <c r="E5" s="38"/>
      <c r="F5" s="38"/>
      <c r="G5" s="29"/>
      <c r="H5" s="29"/>
      <c r="I5" s="29"/>
      <c r="J5" s="29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9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39543</v>
      </c>
      <c r="B13" s="15">
        <v>11885273.569999998</v>
      </c>
      <c r="C13" s="15">
        <f>+B13-D13</f>
        <v>10923091.419999998</v>
      </c>
      <c r="D13" s="15">
        <v>962182.15</v>
      </c>
      <c r="E13" s="16">
        <v>750</v>
      </c>
      <c r="F13" s="15">
        <v>183.27279047619047</v>
      </c>
    </row>
    <row r="14" spans="1:6" ht="12.75">
      <c r="A14" s="22">
        <v>39550</v>
      </c>
      <c r="B14" s="15">
        <v>11080246.200000001</v>
      </c>
      <c r="C14" s="15">
        <f aca="true" t="shared" si="0" ref="C14:C64">+B14-D14</f>
        <v>10261175.120000001</v>
      </c>
      <c r="D14" s="15">
        <v>819071.08</v>
      </c>
      <c r="E14" s="16">
        <v>750</v>
      </c>
      <c r="F14" s="15">
        <v>156.01353904761905</v>
      </c>
    </row>
    <row r="15" spans="1:6" ht="12.75">
      <c r="A15" s="22">
        <v>39557</v>
      </c>
      <c r="B15" s="15">
        <v>11132049.379999999</v>
      </c>
      <c r="C15" s="15">
        <f t="shared" si="0"/>
        <v>10256077.879999999</v>
      </c>
      <c r="D15" s="15">
        <v>875971.5</v>
      </c>
      <c r="E15" s="16">
        <v>750</v>
      </c>
      <c r="F15" s="15">
        <v>166.85171428571428</v>
      </c>
    </row>
    <row r="16" spans="1:6" ht="12.75">
      <c r="A16" s="22">
        <v>39564</v>
      </c>
      <c r="B16" s="15">
        <v>10634503.629999999</v>
      </c>
      <c r="C16" s="15">
        <f t="shared" si="0"/>
        <v>9744084.11</v>
      </c>
      <c r="D16" s="15">
        <v>890419.52</v>
      </c>
      <c r="E16" s="16">
        <v>750</v>
      </c>
      <c r="F16" s="15">
        <v>169.6037180952381</v>
      </c>
    </row>
    <row r="17" spans="1:6" ht="12.75">
      <c r="A17" s="22">
        <v>39571</v>
      </c>
      <c r="B17" s="15">
        <v>12698919.18</v>
      </c>
      <c r="C17" s="15">
        <f t="shared" si="0"/>
        <v>11653248.33</v>
      </c>
      <c r="D17" s="15">
        <v>1045670.85</v>
      </c>
      <c r="E17" s="16">
        <v>750</v>
      </c>
      <c r="F17" s="15">
        <v>199.1754</v>
      </c>
    </row>
    <row r="18" spans="1:6" ht="12.75">
      <c r="A18" s="22">
        <v>39578</v>
      </c>
      <c r="B18" s="15">
        <v>11650810.649999999</v>
      </c>
      <c r="C18" s="15">
        <f t="shared" si="0"/>
        <v>10690864.53</v>
      </c>
      <c r="D18" s="15">
        <v>959946.12</v>
      </c>
      <c r="E18" s="16">
        <v>750</v>
      </c>
      <c r="F18" s="15">
        <v>182.84688</v>
      </c>
    </row>
    <row r="19" spans="1:6" ht="12.75">
      <c r="A19" s="22">
        <v>39585</v>
      </c>
      <c r="B19" s="15">
        <v>12467562.79</v>
      </c>
      <c r="C19" s="15">
        <f t="shared" si="0"/>
        <v>11411135.18</v>
      </c>
      <c r="D19" s="15">
        <v>1056427.61</v>
      </c>
      <c r="E19" s="16">
        <v>750</v>
      </c>
      <c r="F19" s="15">
        <v>201.22430666666668</v>
      </c>
    </row>
    <row r="20" spans="1:6" ht="12.75">
      <c r="A20" s="22">
        <v>39592</v>
      </c>
      <c r="B20" s="15">
        <v>11752051.950000001</v>
      </c>
      <c r="C20" s="15">
        <f t="shared" si="0"/>
        <v>10850258.32</v>
      </c>
      <c r="D20" s="15">
        <v>901793.63</v>
      </c>
      <c r="E20" s="16">
        <v>750</v>
      </c>
      <c r="F20" s="15">
        <v>171.77021523809523</v>
      </c>
    </row>
    <row r="21" spans="1:6" ht="12.75">
      <c r="A21" s="22">
        <v>39599</v>
      </c>
      <c r="B21" s="15">
        <v>12963812.350000001</v>
      </c>
      <c r="C21" s="15">
        <f t="shared" si="0"/>
        <v>11879172.520000001</v>
      </c>
      <c r="D21" s="15">
        <v>1084639.83</v>
      </c>
      <c r="E21" s="16">
        <v>750</v>
      </c>
      <c r="F21" s="15">
        <v>206.59806285714288</v>
      </c>
    </row>
    <row r="22" spans="1:6" ht="12.75">
      <c r="A22" s="22">
        <v>39606</v>
      </c>
      <c r="B22" s="15">
        <v>11472715.069999998</v>
      </c>
      <c r="C22" s="15">
        <f t="shared" si="0"/>
        <v>10547655.049999999</v>
      </c>
      <c r="D22" s="15">
        <v>925060.02</v>
      </c>
      <c r="E22" s="16">
        <v>750</v>
      </c>
      <c r="F22" s="15">
        <v>176.20190857142856</v>
      </c>
    </row>
    <row r="23" spans="1:6" ht="12.75">
      <c r="A23" s="22">
        <v>39613</v>
      </c>
      <c r="B23" s="15">
        <v>11184194.05</v>
      </c>
      <c r="C23" s="15">
        <f t="shared" si="0"/>
        <v>10281921.790000001</v>
      </c>
      <c r="D23" s="15">
        <v>902272.26</v>
      </c>
      <c r="E23" s="16">
        <v>750</v>
      </c>
      <c r="F23" s="15">
        <v>171.86138285714284</v>
      </c>
    </row>
    <row r="24" spans="1:6" ht="12.75">
      <c r="A24" s="22">
        <v>39620</v>
      </c>
      <c r="B24" s="15">
        <v>12756022.86</v>
      </c>
      <c r="C24" s="15">
        <f t="shared" si="0"/>
        <v>11767697.03</v>
      </c>
      <c r="D24" s="15">
        <v>988325.83</v>
      </c>
      <c r="E24" s="16">
        <v>750</v>
      </c>
      <c r="F24" s="15">
        <v>188.25253904761905</v>
      </c>
    </row>
    <row r="25" spans="1:6" ht="12.75">
      <c r="A25" s="22">
        <v>39627</v>
      </c>
      <c r="B25" s="15">
        <v>12339729.14</v>
      </c>
      <c r="C25" s="15">
        <f t="shared" si="0"/>
        <v>11351458.600000001</v>
      </c>
      <c r="D25" s="15">
        <v>988270.54</v>
      </c>
      <c r="E25" s="16">
        <v>750</v>
      </c>
      <c r="F25" s="15">
        <v>188.24200761904763</v>
      </c>
    </row>
    <row r="26" spans="1:6" ht="12.75">
      <c r="A26" s="22">
        <v>39634</v>
      </c>
      <c r="B26" s="15">
        <v>14221256.439999998</v>
      </c>
      <c r="C26" s="15">
        <f t="shared" si="0"/>
        <v>13079834.519999998</v>
      </c>
      <c r="D26" s="15">
        <v>1141421.92</v>
      </c>
      <c r="E26" s="16">
        <v>750</v>
      </c>
      <c r="F26" s="15">
        <v>217.41369904761905</v>
      </c>
    </row>
    <row r="27" spans="1:6" ht="12.75">
      <c r="A27" s="22">
        <v>39641</v>
      </c>
      <c r="B27" s="15">
        <v>12609716.47</v>
      </c>
      <c r="C27" s="15">
        <f t="shared" si="0"/>
        <v>11575841.22</v>
      </c>
      <c r="D27" s="15">
        <v>1033875.25</v>
      </c>
      <c r="E27" s="16">
        <v>750</v>
      </c>
      <c r="F27" s="15">
        <v>196.92861904761904</v>
      </c>
    </row>
    <row r="28" spans="1:6" ht="12.75">
      <c r="A28" s="22">
        <v>39648</v>
      </c>
      <c r="B28" s="15">
        <v>12377638.85</v>
      </c>
      <c r="C28" s="15">
        <f t="shared" si="0"/>
        <v>11374129.08</v>
      </c>
      <c r="D28" s="15">
        <v>1003509.77</v>
      </c>
      <c r="E28" s="16">
        <v>750</v>
      </c>
      <c r="F28" s="15">
        <v>191.14471809523812</v>
      </c>
    </row>
    <row r="29" spans="1:6" ht="12.75">
      <c r="A29" s="22">
        <v>39655</v>
      </c>
      <c r="B29" s="15">
        <v>12010667.059999999</v>
      </c>
      <c r="C29" s="15">
        <f t="shared" si="0"/>
        <v>10999176.499999998</v>
      </c>
      <c r="D29" s="15">
        <v>1011490.56</v>
      </c>
      <c r="E29" s="16">
        <v>750</v>
      </c>
      <c r="F29" s="15">
        <v>192.66486857142857</v>
      </c>
    </row>
    <row r="30" spans="1:6" ht="12.75">
      <c r="A30" s="22">
        <v>39662</v>
      </c>
      <c r="B30" s="15">
        <v>11864262.940000001</v>
      </c>
      <c r="C30" s="15">
        <f t="shared" si="0"/>
        <v>10834335.400000002</v>
      </c>
      <c r="D30" s="15">
        <v>1029927.54</v>
      </c>
      <c r="E30" s="16">
        <v>750</v>
      </c>
      <c r="F30" s="15">
        <v>196.17667428571428</v>
      </c>
    </row>
    <row r="31" spans="1:6" ht="12.75">
      <c r="A31" s="22">
        <v>39669</v>
      </c>
      <c r="B31" s="15">
        <v>12482907.95</v>
      </c>
      <c r="C31" s="15">
        <f t="shared" si="0"/>
        <v>11429067.18</v>
      </c>
      <c r="D31" s="15">
        <v>1053840.77</v>
      </c>
      <c r="E31" s="16">
        <v>750</v>
      </c>
      <c r="F31" s="15">
        <v>200.7315752380952</v>
      </c>
    </row>
    <row r="32" spans="1:6" ht="12.75">
      <c r="A32" s="22">
        <v>39676</v>
      </c>
      <c r="B32" s="15">
        <v>11735971.960000003</v>
      </c>
      <c r="C32" s="15">
        <f t="shared" si="0"/>
        <v>10772272.720000003</v>
      </c>
      <c r="D32" s="15">
        <v>963699.24</v>
      </c>
      <c r="E32" s="16">
        <v>750</v>
      </c>
      <c r="F32" s="15">
        <v>183.56176000000002</v>
      </c>
    </row>
    <row r="33" spans="1:6" ht="12.75">
      <c r="A33" s="22">
        <v>39683</v>
      </c>
      <c r="B33" s="15">
        <v>11716719.009999998</v>
      </c>
      <c r="C33" s="15">
        <f t="shared" si="0"/>
        <v>10741079.059999999</v>
      </c>
      <c r="D33" s="15">
        <v>975639.95</v>
      </c>
      <c r="E33" s="16">
        <v>750</v>
      </c>
      <c r="F33" s="15">
        <v>185.83618095238097</v>
      </c>
    </row>
    <row r="34" spans="1:6" ht="12.75">
      <c r="A34" s="22">
        <v>39690</v>
      </c>
      <c r="B34" s="15">
        <v>11994272.420000002</v>
      </c>
      <c r="C34" s="15">
        <f t="shared" si="0"/>
        <v>10954512.560000002</v>
      </c>
      <c r="D34" s="15">
        <v>1039759.86</v>
      </c>
      <c r="E34" s="16">
        <v>750</v>
      </c>
      <c r="F34" s="15">
        <v>198.04949714285715</v>
      </c>
    </row>
    <row r="35" spans="1:6" ht="12.75">
      <c r="A35" s="22">
        <v>39697</v>
      </c>
      <c r="B35" s="15">
        <v>13053218.77</v>
      </c>
      <c r="C35" s="15">
        <f t="shared" si="0"/>
        <v>11984615.399999999</v>
      </c>
      <c r="D35" s="15">
        <v>1068603.37</v>
      </c>
      <c r="E35" s="16">
        <v>750</v>
      </c>
      <c r="F35" s="15">
        <v>203.54349904761906</v>
      </c>
    </row>
    <row r="36" spans="1:6" ht="12.75">
      <c r="A36" s="22">
        <v>39704</v>
      </c>
      <c r="B36" s="15">
        <v>11008933.6</v>
      </c>
      <c r="C36" s="15">
        <f t="shared" si="0"/>
        <v>10139026.82</v>
      </c>
      <c r="D36" s="15">
        <v>869906.78</v>
      </c>
      <c r="E36" s="16">
        <v>750</v>
      </c>
      <c r="F36" s="15">
        <v>165.69652952380952</v>
      </c>
    </row>
    <row r="37" spans="1:6" ht="12.75">
      <c r="A37" s="22">
        <v>39711</v>
      </c>
      <c r="B37" s="15">
        <v>10843354.29</v>
      </c>
      <c r="C37" s="15">
        <f t="shared" si="0"/>
        <v>9899191.93</v>
      </c>
      <c r="D37" s="15">
        <v>944162.36</v>
      </c>
      <c r="E37" s="16">
        <v>750</v>
      </c>
      <c r="F37" s="15">
        <v>179.84044952380955</v>
      </c>
    </row>
    <row r="38" spans="1:6" ht="12.75">
      <c r="A38" s="22">
        <v>39718</v>
      </c>
      <c r="B38" s="15">
        <v>10361935.020000001</v>
      </c>
      <c r="C38" s="15">
        <f t="shared" si="0"/>
        <v>9494683.520000001</v>
      </c>
      <c r="D38" s="15">
        <v>867251.5</v>
      </c>
      <c r="E38" s="16">
        <v>750</v>
      </c>
      <c r="F38" s="15">
        <v>165.19076190476187</v>
      </c>
    </row>
    <row r="39" spans="1:6" ht="12.75">
      <c r="A39" s="22">
        <v>39725</v>
      </c>
      <c r="B39" s="15">
        <v>12406400.079999998</v>
      </c>
      <c r="C39" s="15">
        <f t="shared" si="0"/>
        <v>11435082.659999998</v>
      </c>
      <c r="D39" s="15">
        <v>971317.42</v>
      </c>
      <c r="E39" s="16">
        <v>750</v>
      </c>
      <c r="F39" s="15">
        <v>185.0128419047619</v>
      </c>
    </row>
    <row r="40" spans="1:6" ht="12.75">
      <c r="A40" s="22">
        <v>39732</v>
      </c>
      <c r="B40" s="15">
        <v>11005626.280000001</v>
      </c>
      <c r="C40" s="15">
        <f t="shared" si="0"/>
        <v>10068166.990000002</v>
      </c>
      <c r="D40" s="15">
        <v>937459.29</v>
      </c>
      <c r="E40" s="16">
        <v>752.8571428571429</v>
      </c>
      <c r="F40" s="15">
        <v>177.88601328273245</v>
      </c>
    </row>
    <row r="41" spans="1:6" ht="12.75">
      <c r="A41" s="22">
        <v>39739</v>
      </c>
      <c r="B41" s="15">
        <v>11038095.03</v>
      </c>
      <c r="C41" s="15">
        <f t="shared" si="0"/>
        <v>10089410.43</v>
      </c>
      <c r="D41" s="15">
        <v>948684.6</v>
      </c>
      <c r="E41" s="16">
        <v>754</v>
      </c>
      <c r="F41" s="15">
        <v>179.74319818112923</v>
      </c>
    </row>
    <row r="42" spans="1:6" ht="12.75">
      <c r="A42" s="22">
        <v>39746</v>
      </c>
      <c r="B42" s="15">
        <v>10377344.45</v>
      </c>
      <c r="C42" s="15">
        <f t="shared" si="0"/>
        <v>9512092.969999999</v>
      </c>
      <c r="D42" s="15">
        <v>865251.48</v>
      </c>
      <c r="E42" s="16">
        <v>754</v>
      </c>
      <c r="F42" s="15">
        <v>163.9354831375521</v>
      </c>
    </row>
    <row r="43" spans="1:6" ht="12.75">
      <c r="A43" s="22">
        <v>39753</v>
      </c>
      <c r="B43" s="15">
        <v>10041456.39</v>
      </c>
      <c r="C43" s="15">
        <f t="shared" si="0"/>
        <v>9222180.940000001</v>
      </c>
      <c r="D43" s="15">
        <v>819275.45</v>
      </c>
      <c r="E43" s="16">
        <v>754</v>
      </c>
      <c r="F43" s="15">
        <v>155.2246021220159</v>
      </c>
    </row>
    <row r="44" spans="1:6" ht="12.75">
      <c r="A44" s="22">
        <v>39760</v>
      </c>
      <c r="B44" s="15">
        <v>11091479.049999999</v>
      </c>
      <c r="C44" s="15">
        <f t="shared" si="0"/>
        <v>10192368.669999998</v>
      </c>
      <c r="D44" s="15">
        <v>899110.38</v>
      </c>
      <c r="E44" s="16">
        <v>754</v>
      </c>
      <c r="F44" s="15">
        <v>170.35058355437664</v>
      </c>
    </row>
    <row r="45" spans="1:6" ht="12.75">
      <c r="A45" s="22">
        <v>39767</v>
      </c>
      <c r="B45" s="15">
        <v>10482744.37</v>
      </c>
      <c r="C45" s="15">
        <f t="shared" si="0"/>
        <v>9646188.069999998</v>
      </c>
      <c r="D45" s="15">
        <v>836556.3</v>
      </c>
      <c r="E45" s="16">
        <v>754</v>
      </c>
      <c r="F45" s="15">
        <v>158.49873057976507</v>
      </c>
    </row>
    <row r="46" spans="1:6" ht="12.75">
      <c r="A46" s="22">
        <v>39774</v>
      </c>
      <c r="B46" s="15">
        <v>8560570.29</v>
      </c>
      <c r="C46" s="15">
        <f t="shared" si="0"/>
        <v>7865311.069999999</v>
      </c>
      <c r="D46" s="15">
        <v>695259.22</v>
      </c>
      <c r="E46" s="16">
        <v>754</v>
      </c>
      <c r="F46" s="15">
        <v>131.72777946191738</v>
      </c>
    </row>
    <row r="47" spans="1:6" ht="12.75">
      <c r="A47" s="22">
        <v>39781</v>
      </c>
      <c r="B47" s="15">
        <v>10383352.41</v>
      </c>
      <c r="C47" s="15">
        <f t="shared" si="0"/>
        <v>9550395.76</v>
      </c>
      <c r="D47" s="15">
        <v>832956.65</v>
      </c>
      <c r="E47" s="16">
        <v>754</v>
      </c>
      <c r="F47" s="15">
        <v>157.8167203486169</v>
      </c>
    </row>
    <row r="48" spans="1:6" ht="12.75">
      <c r="A48" s="22">
        <v>39788</v>
      </c>
      <c r="B48" s="15">
        <v>9030814.18</v>
      </c>
      <c r="C48" s="15">
        <f t="shared" si="0"/>
        <v>8261212.56</v>
      </c>
      <c r="D48" s="15">
        <v>769601.62</v>
      </c>
      <c r="E48" s="16">
        <v>754</v>
      </c>
      <c r="F48" s="15">
        <v>145.81311481621827</v>
      </c>
    </row>
    <row r="49" spans="1:6" ht="12.75">
      <c r="A49" s="22">
        <v>39795</v>
      </c>
      <c r="B49" s="15">
        <v>6724807.69</v>
      </c>
      <c r="C49" s="15">
        <f t="shared" si="0"/>
        <v>6182837.62</v>
      </c>
      <c r="D49" s="15">
        <v>541970.07</v>
      </c>
      <c r="E49" s="16">
        <v>754</v>
      </c>
      <c r="F49" s="15">
        <v>102.6847423266389</v>
      </c>
    </row>
    <row r="50" spans="1:6" ht="12.75">
      <c r="A50" s="22">
        <v>39802</v>
      </c>
      <c r="B50" s="15">
        <v>7568219.67</v>
      </c>
      <c r="C50" s="15">
        <f t="shared" si="0"/>
        <v>6952134.73</v>
      </c>
      <c r="D50" s="15">
        <v>616084.94</v>
      </c>
      <c r="E50" s="16">
        <v>754</v>
      </c>
      <c r="F50" s="15">
        <v>116.72696854869268</v>
      </c>
    </row>
    <row r="51" spans="1:6" ht="12.75">
      <c r="A51" s="22">
        <v>39809</v>
      </c>
      <c r="B51" s="15">
        <v>8679101.740000002</v>
      </c>
      <c r="C51" s="15">
        <f t="shared" si="0"/>
        <v>7899277.580000002</v>
      </c>
      <c r="D51" s="15">
        <v>779824.16</v>
      </c>
      <c r="E51" s="16">
        <v>764.2857142857143</v>
      </c>
      <c r="F51" s="15">
        <v>145.76152523364485</v>
      </c>
    </row>
    <row r="52" spans="1:6" ht="12.75">
      <c r="A52" s="22">
        <v>39816</v>
      </c>
      <c r="B52" s="15">
        <v>13107483.33</v>
      </c>
      <c r="C52" s="15">
        <f t="shared" si="0"/>
        <v>11982615.35</v>
      </c>
      <c r="D52" s="15">
        <v>1124867.98</v>
      </c>
      <c r="E52" s="16">
        <v>766</v>
      </c>
      <c r="F52" s="15">
        <v>209.78515106303618</v>
      </c>
    </row>
    <row r="53" spans="1:6" ht="12.75">
      <c r="A53" s="22">
        <v>39823</v>
      </c>
      <c r="B53" s="15">
        <v>7297247.779999999</v>
      </c>
      <c r="C53" s="15">
        <f t="shared" si="0"/>
        <v>6652482.069999999</v>
      </c>
      <c r="D53" s="15">
        <v>644765.71</v>
      </c>
      <c r="E53" s="16">
        <v>766</v>
      </c>
      <c r="F53" s="15">
        <v>120.24724170085788</v>
      </c>
    </row>
    <row r="54" spans="1:6" ht="12.75">
      <c r="A54" s="22">
        <v>39830</v>
      </c>
      <c r="B54" s="15">
        <v>8474559.38</v>
      </c>
      <c r="C54" s="15">
        <f t="shared" si="0"/>
        <v>7731837.48</v>
      </c>
      <c r="D54" s="15">
        <v>742721.9</v>
      </c>
      <c r="E54" s="16">
        <v>766</v>
      </c>
      <c r="F54" s="15">
        <v>138.51583364416265</v>
      </c>
    </row>
    <row r="55" spans="1:6" ht="12.75">
      <c r="A55" s="22">
        <v>39837</v>
      </c>
      <c r="B55" s="15">
        <v>9434115.02</v>
      </c>
      <c r="C55" s="15">
        <f t="shared" si="0"/>
        <v>8590065.74</v>
      </c>
      <c r="D55" s="15">
        <v>844049.28</v>
      </c>
      <c r="E55" s="16">
        <v>766</v>
      </c>
      <c r="F55" s="15">
        <v>157.41314434912346</v>
      </c>
    </row>
    <row r="56" spans="1:6" ht="12.75">
      <c r="A56" s="22">
        <v>39844</v>
      </c>
      <c r="B56" s="15">
        <v>9431882.01</v>
      </c>
      <c r="C56" s="15">
        <f t="shared" si="0"/>
        <v>8690877.5</v>
      </c>
      <c r="D56" s="15">
        <v>741004.51</v>
      </c>
      <c r="E56" s="16">
        <v>766</v>
      </c>
      <c r="F56" s="15">
        <v>138.19554457292057</v>
      </c>
    </row>
    <row r="57" spans="1:6" ht="12.75">
      <c r="A57" s="22">
        <v>39851</v>
      </c>
      <c r="B57" s="15">
        <v>11639309.450000001</v>
      </c>
      <c r="C57" s="15">
        <f t="shared" si="0"/>
        <v>10639010.340000002</v>
      </c>
      <c r="D57" s="15">
        <v>1000299.11</v>
      </c>
      <c r="E57" s="16">
        <v>766</v>
      </c>
      <c r="F57" s="15">
        <v>186.5533588213353</v>
      </c>
    </row>
    <row r="58" spans="1:6" ht="12.75">
      <c r="A58" s="22">
        <v>39858</v>
      </c>
      <c r="B58" s="15">
        <v>12174148.66</v>
      </c>
      <c r="C58" s="15">
        <f t="shared" si="0"/>
        <v>11136135.77</v>
      </c>
      <c r="D58" s="15">
        <v>1038012.89</v>
      </c>
      <c r="E58" s="16">
        <v>766</v>
      </c>
      <c r="F58" s="15">
        <v>193.5868873554644</v>
      </c>
    </row>
    <row r="59" spans="1:6" ht="12.75">
      <c r="A59" s="22">
        <v>39865</v>
      </c>
      <c r="B59" s="15">
        <v>11731114.74</v>
      </c>
      <c r="C59" s="15">
        <f t="shared" si="0"/>
        <v>10720363.24</v>
      </c>
      <c r="D59" s="15">
        <v>1010751.5</v>
      </c>
      <c r="E59" s="16">
        <v>766</v>
      </c>
      <c r="F59" s="15">
        <v>188.5027042148452</v>
      </c>
    </row>
    <row r="60" spans="1:6" ht="12.75">
      <c r="A60" s="22">
        <v>39872</v>
      </c>
      <c r="B60" s="15">
        <v>11881080.540000001</v>
      </c>
      <c r="C60" s="15">
        <f t="shared" si="0"/>
        <v>10859198.510000002</v>
      </c>
      <c r="D60" s="15">
        <v>1021882.03</v>
      </c>
      <c r="E60" s="16">
        <v>766</v>
      </c>
      <c r="F60" s="15">
        <v>190.57852107422605</v>
      </c>
    </row>
    <row r="61" spans="1:6" ht="12.75">
      <c r="A61" s="22">
        <v>39879</v>
      </c>
      <c r="B61" s="15">
        <v>12208614.299999999</v>
      </c>
      <c r="C61" s="15">
        <f t="shared" si="0"/>
        <v>11194922.239999998</v>
      </c>
      <c r="D61" s="15">
        <v>1013692.06</v>
      </c>
      <c r="E61" s="16">
        <v>766</v>
      </c>
      <c r="F61" s="15">
        <v>189.05111152555017</v>
      </c>
    </row>
    <row r="62" spans="1:6" ht="12.75">
      <c r="A62" s="22">
        <v>39886</v>
      </c>
      <c r="B62" s="15">
        <v>11888411.089999998</v>
      </c>
      <c r="C62" s="15">
        <f t="shared" si="0"/>
        <v>10900259.699999997</v>
      </c>
      <c r="D62" s="15">
        <v>988151.39</v>
      </c>
      <c r="E62" s="16">
        <v>766</v>
      </c>
      <c r="F62" s="15">
        <v>184.28783849309957</v>
      </c>
    </row>
    <row r="63" spans="1:6" ht="12.75">
      <c r="A63" s="22">
        <v>39893</v>
      </c>
      <c r="B63" s="15">
        <v>11360271.639999999</v>
      </c>
      <c r="C63" s="15">
        <f t="shared" si="0"/>
        <v>10490778.149999999</v>
      </c>
      <c r="D63" s="15">
        <v>869493.49</v>
      </c>
      <c r="E63" s="16">
        <v>766</v>
      </c>
      <c r="F63" s="15">
        <v>162.15842782543828</v>
      </c>
    </row>
    <row r="64" spans="1:6" ht="12.75">
      <c r="A64" s="22">
        <v>39900</v>
      </c>
      <c r="B64" s="15">
        <v>11599790.139999999</v>
      </c>
      <c r="C64" s="15">
        <f t="shared" si="0"/>
        <v>10592932.959999999</v>
      </c>
      <c r="D64" s="15">
        <v>1006857.18</v>
      </c>
      <c r="E64" s="16">
        <v>766</v>
      </c>
      <c r="F64" s="15">
        <v>187.77642297650132</v>
      </c>
    </row>
    <row r="65" ht="12.75">
      <c r="A65" s="22"/>
    </row>
    <row r="66" spans="1:6" ht="13.5" thickBot="1">
      <c r="A66" s="3" t="s">
        <v>8</v>
      </c>
      <c r="B66" s="17">
        <f>SUM(B13:B64)</f>
        <v>579916785.31</v>
      </c>
      <c r="C66" s="17">
        <f>SUM(C13:C64)</f>
        <v>531953744.89</v>
      </c>
      <c r="D66" s="17">
        <f>SUM(D13:D64)</f>
        <v>47963040.41999999</v>
      </c>
      <c r="E66" s="24">
        <f>SUM(E13:E65)/COUNT(E13:E65)</f>
        <v>755.098901098901</v>
      </c>
      <c r="F66" s="17">
        <f>+D66/SUM(E13:E65)/7</f>
        <v>174.50243189160867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  <row r="69" ht="12.75">
      <c r="A69" s="3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ioga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owner</cp:lastModifiedBy>
  <cp:lastPrinted>2013-02-19T18:22:55Z</cp:lastPrinted>
  <dcterms:created xsi:type="dcterms:W3CDTF">2007-10-10T21:03:54Z</dcterms:created>
  <dcterms:modified xsi:type="dcterms:W3CDTF">2016-11-28T18:24:49Z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